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8"/>
  <workbookPr/>
  <mc:AlternateContent xmlns:mc="http://schemas.openxmlformats.org/markup-compatibility/2006">
    <mc:Choice Requires="x15">
      <x15ac:absPath xmlns:x15ac="http://schemas.microsoft.com/office/spreadsheetml/2010/11/ac" url="/Users/VKR/Downloads/"/>
    </mc:Choice>
  </mc:AlternateContent>
  <xr:revisionPtr revIDLastSave="22" documentId="8_{F7320388-D944-D845-BAAC-EB667AAF9785}" xr6:coauthVersionLast="47" xr6:coauthVersionMax="47" xr10:uidLastSave="{05B611A2-36A7-42D2-989D-AE7B3ACE32BF}"/>
  <workbookProtection workbookAlgorithmName="SHA-512" workbookHashValue="zmRabM5iVx9oOLe8LDNdxktmzDLVJY3pWbGnQ/fc62G3WEwkQG1buSEcMcuPNnFTQXxsL4xUFrFZkXNBb42I9Q==" workbookSaltValue="KbtJN8vIhZ1OuDOkIiVe3w==" workbookSpinCount="100000" lockStructure="1"/>
  <bookViews>
    <workbookView xWindow="0" yWindow="500" windowWidth="28800" windowHeight="16860" firstSheet="1" activeTab="1" xr2:uid="{EE5F57B2-2A07-B947-BCCD-E46503FE58CE}"/>
  </bookViews>
  <sheets>
    <sheet name="Introduction &amp; Background" sheetId="1" r:id="rId1"/>
    <sheet name="Questions and Assessment" sheetId="2" r:id="rId2"/>
    <sheet name="Options" sheetId="3" state="hidden" r:id="rId3"/>
    <sheet name="Units" sheetId="5" state="hidden" r:id="rId4"/>
    <sheet name="Outputs" sheetId="6" state="hidden" r:id="rId5"/>
    <sheet name="Matrix" sheetId="4" state="hidden" r:id="rId6"/>
    <sheet name="Counter" sheetId="7"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2" l="1" a="1"/>
  <c r="E3" i="2" s="1"/>
  <c r="E2" i="2" a="1"/>
  <c r="E2" i="2" s="1"/>
  <c r="E4" i="2" a="1"/>
  <c r="E4" i="2" s="1"/>
  <c r="B19" i="4"/>
  <c r="E10" i="2" l="1" a="1"/>
  <c r="E10" i="2" s="1"/>
  <c r="E9" i="2" a="1"/>
  <c r="E9" i="2" s="1"/>
  <c r="C28" i="2" s="1" a="1"/>
  <c r="C28" i="2" s="1"/>
  <c r="E7" i="2" a="1"/>
  <c r="E7" i="2" s="1"/>
  <c r="C12" i="2" a="1"/>
  <c r="C12" i="2" s="1"/>
  <c r="E5" i="2" a="1"/>
  <c r="E5" i="2" s="1"/>
  <c r="C13" i="2" a="1"/>
  <c r="C13" i="2" s="1"/>
  <c r="E8" i="2" a="1"/>
  <c r="E8" i="2" s="1"/>
  <c r="A3" i="7"/>
  <c r="A4" i="7"/>
  <c r="A5" i="7"/>
  <c r="A6" i="7"/>
  <c r="A7" i="7"/>
  <c r="A8" i="7"/>
  <c r="A9" i="7"/>
  <c r="A10" i="7"/>
  <c r="A2" i="7"/>
  <c r="P1" i="7"/>
  <c r="O1" i="7"/>
  <c r="N1" i="7"/>
  <c r="M1" i="7"/>
  <c r="L1" i="7"/>
  <c r="K1" i="7"/>
  <c r="J1" i="7"/>
  <c r="I1" i="7"/>
  <c r="H1" i="7"/>
  <c r="G1" i="7"/>
  <c r="F1" i="7"/>
  <c r="E1" i="7"/>
  <c r="D1" i="7"/>
  <c r="C1" i="7"/>
  <c r="P2" i="4"/>
  <c r="G59" i="4" l="1"/>
  <c r="H59" i="4"/>
  <c r="I59" i="4"/>
  <c r="J59" i="4"/>
  <c r="K59" i="4"/>
  <c r="L59" i="4"/>
  <c r="M59" i="4"/>
  <c r="N59" i="4"/>
  <c r="O59" i="4"/>
  <c r="P59" i="4"/>
  <c r="D59" i="4"/>
  <c r="E59" i="4"/>
  <c r="F59" i="4"/>
  <c r="C59" i="4"/>
  <c r="D3" i="2"/>
  <c r="D4" i="2"/>
  <c r="D5" i="2"/>
  <c r="D6" i="2"/>
  <c r="D7" i="2"/>
  <c r="D8" i="2"/>
  <c r="D9" i="2"/>
  <c r="D10" i="2"/>
  <c r="D2" i="2"/>
  <c r="B55" i="4"/>
  <c r="B56" i="4"/>
  <c r="B57" i="4"/>
  <c r="B58" i="4"/>
  <c r="B54" i="4"/>
  <c r="B49" i="4"/>
  <c r="B50" i="4"/>
  <c r="B51" i="4"/>
  <c r="B52" i="4"/>
  <c r="B53" i="4"/>
  <c r="B48" i="4"/>
  <c r="B39" i="4"/>
  <c r="B40" i="4"/>
  <c r="B41" i="4"/>
  <c r="B42" i="4"/>
  <c r="B43" i="4"/>
  <c r="B44" i="4"/>
  <c r="B45" i="4"/>
  <c r="B46" i="4"/>
  <c r="B47" i="4"/>
  <c r="B38" i="4"/>
  <c r="B37" i="4"/>
  <c r="B33" i="4"/>
  <c r="B34" i="4"/>
  <c r="B35" i="4"/>
  <c r="B36" i="4"/>
  <c r="B32" i="4"/>
  <c r="B26" i="4"/>
  <c r="B27" i="4"/>
  <c r="B28" i="4"/>
  <c r="B29" i="4"/>
  <c r="B30" i="4"/>
  <c r="B31" i="4"/>
  <c r="B25" i="4"/>
  <c r="B21" i="4"/>
  <c r="B22" i="4"/>
  <c r="B23" i="4"/>
  <c r="B24" i="4"/>
  <c r="B20" i="4"/>
  <c r="B16" i="4"/>
  <c r="B17" i="4"/>
  <c r="B18" i="4"/>
  <c r="B15" i="4"/>
  <c r="B10" i="4"/>
  <c r="B11" i="4"/>
  <c r="B12" i="4"/>
  <c r="B13" i="4"/>
  <c r="B14" i="4"/>
  <c r="B9" i="4"/>
  <c r="B4" i="4"/>
  <c r="B5" i="4"/>
  <c r="B6" i="4"/>
  <c r="B7" i="4"/>
  <c r="B8" i="4"/>
  <c r="B3" i="4"/>
  <c r="C2" i="4"/>
  <c r="L2" i="4"/>
  <c r="M2" i="4"/>
  <c r="N2" i="4"/>
  <c r="O2" i="4"/>
  <c r="K2" i="4"/>
  <c r="H2" i="4"/>
  <c r="I2" i="4"/>
  <c r="J2" i="4"/>
  <c r="G2" i="4"/>
  <c r="D2" i="4"/>
  <c r="E2" i="4"/>
  <c r="F2" i="4"/>
  <c r="B10" i="7"/>
  <c r="K10" i="7" s="1" a="1"/>
  <c r="K10" i="7" s="1"/>
  <c r="B9" i="7"/>
  <c r="B8" i="7"/>
  <c r="B7" i="7"/>
  <c r="K7" i="7" s="1" a="1"/>
  <c r="K7" i="7" s="1"/>
  <c r="E6" i="2" a="1"/>
  <c r="E6" i="2" s="1"/>
  <c r="B6" i="7" s="1"/>
  <c r="K6" i="7" s="1" a="1"/>
  <c r="K6" i="7" s="1"/>
  <c r="B5" i="7"/>
  <c r="K5" i="7" s="1" a="1"/>
  <c r="K5" i="7" s="1"/>
  <c r="B4" i="7"/>
  <c r="K4" i="7" s="1" a="1"/>
  <c r="K4" i="7" s="1"/>
  <c r="N9" i="7" l="1" a="1"/>
  <c r="N9" i="7" s="1"/>
  <c r="P9" i="7" a="1"/>
  <c r="P9" i="7" s="1"/>
  <c r="L9" i="7" a="1"/>
  <c r="L9" i="7" s="1"/>
  <c r="H9" i="7" a="1"/>
  <c r="H9" i="7" s="1"/>
  <c r="F9" i="7" a="1"/>
  <c r="F9" i="7" s="1"/>
  <c r="O9" i="7" a="1"/>
  <c r="O9" i="7" s="1"/>
  <c r="E9" i="7" a="1"/>
  <c r="E9" i="7" s="1"/>
  <c r="I9" i="7" a="1"/>
  <c r="I9" i="7" s="1"/>
  <c r="D9" i="7" a="1"/>
  <c r="D9" i="7" s="1"/>
  <c r="M9" i="7" a="1"/>
  <c r="M9" i="7" s="1"/>
  <c r="J9" i="7" a="1"/>
  <c r="J9" i="7" s="1"/>
  <c r="F5" i="7" a="1"/>
  <c r="F5" i="7" s="1"/>
  <c r="N5" i="7" a="1"/>
  <c r="N5" i="7" s="1"/>
  <c r="G5" i="7" a="1"/>
  <c r="G5" i="7" s="1"/>
  <c r="E5" i="7" a="1"/>
  <c r="E5" i="7" s="1"/>
  <c r="L5" i="7" a="1"/>
  <c r="L5" i="7" s="1"/>
  <c r="C5" i="7" a="1"/>
  <c r="C5" i="7" s="1"/>
  <c r="O5" i="7" a="1"/>
  <c r="O5" i="7" s="1"/>
  <c r="J5" i="7" a="1"/>
  <c r="J5" i="7" s="1"/>
  <c r="D5" i="7" a="1"/>
  <c r="D5" i="7" s="1"/>
  <c r="P5" i="7" a="1"/>
  <c r="P5" i="7" s="1"/>
  <c r="H5" i="7" a="1"/>
  <c r="H5" i="7" s="1"/>
  <c r="I5" i="7" a="1"/>
  <c r="I5" i="7" s="1"/>
  <c r="M5" i="7" a="1"/>
  <c r="M5" i="7" s="1"/>
  <c r="B3" i="7"/>
  <c r="K3" i="7" s="1" a="1"/>
  <c r="K3" i="7" s="1"/>
  <c r="D6" i="7" a="1"/>
  <c r="D6" i="7" s="1"/>
  <c r="H6" i="7" a="1"/>
  <c r="H6" i="7" s="1"/>
  <c r="C6" i="7" a="1"/>
  <c r="C6" i="7" s="1"/>
  <c r="M6" i="7" a="1"/>
  <c r="M6" i="7" s="1"/>
  <c r="O6" i="7" a="1"/>
  <c r="O6" i="7" s="1"/>
  <c r="J6" i="7" a="1"/>
  <c r="J6" i="7" s="1"/>
  <c r="P6" i="7" a="1"/>
  <c r="P6" i="7" s="1"/>
  <c r="F6" i="7" a="1"/>
  <c r="F6" i="7" s="1"/>
  <c r="N6" i="7" a="1"/>
  <c r="N6" i="7" s="1"/>
  <c r="E6" i="7" a="1"/>
  <c r="E6" i="7" s="1"/>
  <c r="G6" i="7" a="1"/>
  <c r="G6" i="7" s="1"/>
  <c r="I6" i="7" a="1"/>
  <c r="I6" i="7" s="1"/>
  <c r="L6" i="7" a="1"/>
  <c r="L6" i="7" s="1"/>
  <c r="H7" i="7" a="1"/>
  <c r="H7" i="7" s="1"/>
  <c r="N7" i="7" a="1"/>
  <c r="N7" i="7" s="1"/>
  <c r="F7" i="7" a="1"/>
  <c r="F7" i="7" s="1"/>
  <c r="P7" i="7" a="1"/>
  <c r="P7" i="7" s="1"/>
  <c r="D7" i="7" a="1"/>
  <c r="D7" i="7" s="1"/>
  <c r="L7" i="7" a="1"/>
  <c r="L7" i="7" s="1"/>
  <c r="E7" i="7" a="1"/>
  <c r="E7" i="7" s="1"/>
  <c r="C7" i="7" a="1"/>
  <c r="C7" i="7" s="1"/>
  <c r="M7" i="7" a="1"/>
  <c r="M7" i="7" s="1"/>
  <c r="I7" i="7" a="1"/>
  <c r="I7" i="7" s="1"/>
  <c r="O7" i="7" a="1"/>
  <c r="O7" i="7" s="1"/>
  <c r="G7" i="7" a="1"/>
  <c r="G7" i="7" s="1"/>
  <c r="J7" i="7" a="1"/>
  <c r="J7" i="7" s="1"/>
  <c r="I4" i="7" a="1"/>
  <c r="I4" i="7" s="1"/>
  <c r="D4" i="7" a="1"/>
  <c r="D4" i="7" s="1"/>
  <c r="J4" i="7" a="1"/>
  <c r="J4" i="7" s="1"/>
  <c r="N4" i="7" a="1"/>
  <c r="N4" i="7" s="1"/>
  <c r="P4" i="7" a="1"/>
  <c r="P4" i="7" s="1"/>
  <c r="H4" i="7" a="1"/>
  <c r="H4" i="7" s="1"/>
  <c r="C4" i="7" a="1"/>
  <c r="C4" i="7" s="1"/>
  <c r="F4" i="7" a="1"/>
  <c r="F4" i="7" s="1"/>
  <c r="E4" i="7" a="1"/>
  <c r="E4" i="7" s="1"/>
  <c r="G4" i="7" a="1"/>
  <c r="G4" i="7" s="1"/>
  <c r="L4" i="7" a="1"/>
  <c r="L4" i="7" s="1"/>
  <c r="M4" i="7" a="1"/>
  <c r="M4" i="7" s="1"/>
  <c r="O4" i="7" a="1"/>
  <c r="O4" i="7" s="1"/>
  <c r="M8" i="7" a="1"/>
  <c r="M8" i="7" s="1"/>
  <c r="P8" i="7" a="1"/>
  <c r="P8" i="7" s="1"/>
  <c r="K8" i="7" a="1"/>
  <c r="K8" i="7" s="1"/>
  <c r="F8" i="7" a="1"/>
  <c r="F8" i="7" s="1"/>
  <c r="C8" i="7" a="1"/>
  <c r="C8" i="7" s="1"/>
  <c r="E8" i="7" a="1"/>
  <c r="E8" i="7" s="1"/>
  <c r="D8" i="7" a="1"/>
  <c r="D8" i="7" s="1"/>
  <c r="O8" i="7" a="1"/>
  <c r="O8" i="7" s="1"/>
  <c r="I8" i="7" a="1"/>
  <c r="I8" i="7" s="1"/>
  <c r="N8" i="7" a="1"/>
  <c r="N8" i="7" s="1"/>
  <c r="G8" i="7" a="1"/>
  <c r="G8" i="7" s="1"/>
  <c r="L8" i="7" a="1"/>
  <c r="L8" i="7" s="1"/>
  <c r="J8" i="7" a="1"/>
  <c r="J8" i="7" s="1"/>
  <c r="H8" i="7" a="1"/>
  <c r="H8" i="7" s="1"/>
  <c r="D10" i="7" a="1"/>
  <c r="D10" i="7" s="1"/>
  <c r="E10" i="7" a="1"/>
  <c r="E10" i="7" s="1"/>
  <c r="H10" i="7" a="1"/>
  <c r="H10" i="7" s="1"/>
  <c r="F10" i="7" a="1"/>
  <c r="F10" i="7" s="1"/>
  <c r="G10" i="7" a="1"/>
  <c r="G10" i="7" s="1"/>
  <c r="M10" i="7" a="1"/>
  <c r="M10" i="7" s="1"/>
  <c r="P10" i="7" a="1"/>
  <c r="P10" i="7" s="1"/>
  <c r="J10" i="7" a="1"/>
  <c r="J10" i="7" s="1"/>
  <c r="N10" i="7" a="1"/>
  <c r="N10" i="7" s="1"/>
  <c r="I10" i="7" a="1"/>
  <c r="I10" i="7" s="1"/>
  <c r="L10" i="7" a="1"/>
  <c r="L10" i="7" s="1"/>
  <c r="C10" i="7" a="1"/>
  <c r="C10" i="7" s="1"/>
  <c r="O10" i="7" a="1"/>
  <c r="O10" i="7" s="1"/>
  <c r="B2" i="7"/>
  <c r="C60" i="4"/>
  <c r="K60" i="4"/>
  <c r="G60" i="4"/>
  <c r="K2" i="7" l="1" a="1"/>
  <c r="K2" i="7" s="1"/>
  <c r="C2" i="7" a="1"/>
  <c r="C2" i="7" s="1"/>
  <c r="C25" i="7" a="1"/>
  <c r="C25" i="7" s="1"/>
  <c r="C24" i="7" a="1"/>
  <c r="C24" i="7" s="1"/>
  <c r="M3" i="7" a="1"/>
  <c r="M3" i="7" s="1"/>
  <c r="I3" i="7" a="1"/>
  <c r="I3" i="7" s="1"/>
  <c r="D3" i="7" a="1"/>
  <c r="D3" i="7" s="1"/>
  <c r="F3" i="7" a="1"/>
  <c r="F3" i="7" s="1"/>
  <c r="P3" i="7" a="1"/>
  <c r="P3" i="7" s="1"/>
  <c r="C3" i="7" a="1"/>
  <c r="C3" i="7" s="1"/>
  <c r="O3" i="7" a="1"/>
  <c r="O3" i="7" s="1"/>
  <c r="N3" i="7" a="1"/>
  <c r="N3" i="7" s="1"/>
  <c r="G3" i="7" a="1"/>
  <c r="G3" i="7" s="1"/>
  <c r="J3" i="7" a="1"/>
  <c r="J3" i="7" s="1"/>
  <c r="H3" i="7" a="1"/>
  <c r="H3" i="7" s="1"/>
  <c r="L3" i="7" a="1"/>
  <c r="L3" i="7" s="1"/>
  <c r="E3" i="7" a="1"/>
  <c r="E3" i="7" s="1"/>
  <c r="M2" i="7" a="1"/>
  <c r="M2" i="7" s="1"/>
  <c r="D2" i="7" a="1"/>
  <c r="D2" i="7" s="1"/>
  <c r="H2" i="7" a="1"/>
  <c r="H2" i="7" s="1"/>
  <c r="G2" i="7" a="1"/>
  <c r="G2" i="7" s="1"/>
  <c r="N2" i="7" a="1"/>
  <c r="N2" i="7" s="1"/>
  <c r="L2" i="7" a="1"/>
  <c r="L2" i="7" s="1"/>
  <c r="F2" i="7" a="1"/>
  <c r="F2" i="7" s="1"/>
  <c r="P2" i="7" a="1"/>
  <c r="P2" i="7" s="1"/>
  <c r="E2" i="7" a="1"/>
  <c r="E2" i="7" s="1"/>
  <c r="O2" i="7" a="1"/>
  <c r="O2" i="7" s="1"/>
  <c r="J2" i="7" a="1"/>
  <c r="J2" i="7" s="1"/>
  <c r="I2" i="7" a="1"/>
  <c r="I2" i="7" s="1"/>
  <c r="I11" i="7" l="1"/>
  <c r="M11" i="7"/>
  <c r="L11" i="7"/>
  <c r="G11" i="7"/>
  <c r="H11" i="7"/>
  <c r="N11" i="7"/>
  <c r="J11" i="7"/>
  <c r="D11" i="7"/>
  <c r="K11" i="7"/>
  <c r="O11" i="7"/>
  <c r="E11" i="7"/>
  <c r="C11" i="7"/>
  <c r="P11" i="7"/>
  <c r="F11" i="7"/>
  <c r="C21" i="7" l="1"/>
  <c r="G12" i="7"/>
  <c r="C22" i="7"/>
  <c r="K12" i="7"/>
  <c r="C12" i="7"/>
  <c r="C20" i="7"/>
  <c r="E14" i="7" l="1"/>
  <c r="D14" i="7"/>
  <c r="D17" i="7"/>
  <c r="C17" i="7"/>
  <c r="E17" i="7"/>
  <c r="C14" i="7"/>
  <c r="C15" i="7" l="1"/>
  <c r="H15" i="7" s="1" a="1"/>
  <c r="H15" i="7" s="1"/>
  <c r="C20" i="2" s="1"/>
  <c r="C18" i="7"/>
  <c r="C26" i="2" l="1" a="1"/>
  <c r="C26" i="2" s="1"/>
  <c r="H18" i="7" a="1"/>
  <c r="H18" i="7" s="1"/>
  <c r="C22" i="2" s="1"/>
  <c r="C15" i="2" a="1"/>
  <c r="C15" i="2" s="1"/>
  <c r="C19" i="2" a="1"/>
  <c r="C19" i="2" s="1"/>
  <c r="C25" i="2" a="1"/>
  <c r="C25" i="2" s="1"/>
  <c r="C21" i="2" a="1"/>
  <c r="C21" i="2" s="1"/>
  <c r="C23" i="2" a="1"/>
  <c r="C23" i="2" s="1"/>
  <c r="C14" i="2" a="1"/>
  <c r="C14" i="2" s="1"/>
  <c r="C16" i="2" a="1"/>
  <c r="C16" i="2" s="1"/>
  <c r="C17" i="2" a="1"/>
  <c r="C17" i="2" s="1"/>
  <c r="C24" i="2" a="1"/>
  <c r="C2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<sst xmlns="http://schemas.openxmlformats.org/spreadsheetml/2006/main" count="232" uniqueCount="189">
  <si>
    <t>Assessment Tool - Introduction and Background</t>
  </si>
  <si>
    <t>Dear Users,
To begin the assessment, please navigate to the "Questions and Assessment" worksheet. In this worksheet, you will find nine questions. Select the option from the dropdown menus that best describes you.
Once you have answered all the questions, you can find your results in the "Assessment and Proposed Units" section. Under the "Recommended Unit" column, you will see which Competence Units we expect to be most relevant for you in consideration of your answers. These competence units are listed in order of priority for you.
Following this, you will find the most relevant topics within these Competence Units based on your responses. However, for the sake of topic coherence, we recommend completing all the topics within the proposed Competence Units.
Additionally, you will find details in the following rows about the knowledge and skills you will acquire by completing these units.</t>
  </si>
  <si>
    <t>Objective</t>
  </si>
  <si>
    <t>The Assement shall help the user to identify</t>
  </si>
  <si>
    <t>the user's actual knowledge, motivation and needs in terms DPP and Battery Passport</t>
  </si>
  <si>
    <t>in order to direct the user to and propose the appropriate competence unit(s)</t>
  </si>
  <si>
    <t>Competence Units</t>
  </si>
  <si>
    <t>Unit 1</t>
  </si>
  <si>
    <t>Introduction to the Digital Product Passport and its Significance in the Battery Industry</t>
  </si>
  <si>
    <t>Unit 2</t>
  </si>
  <si>
    <t>Implementation and Management of Digital Battery Passport</t>
  </si>
  <si>
    <t>Unit 3</t>
  </si>
  <si>
    <t>DPP Monitoring, Evaluation, and Contiuous Improvement</t>
  </si>
  <si>
    <t xml:space="preserve">Each Unit comes with a number of subjects that are addressed subjunits as outlined in the "Units" worksheet. For example, Competence Unit 1 includes Subject 1 "Overview of the DPP", Subject 2 "Regulatory Requirements and standards", Subject 3 "Supply chain and stakeholder’s roles" and Subject 4 "Data protection and ownership basics".   </t>
  </si>
  <si>
    <t>Methodology</t>
  </si>
  <si>
    <r>
      <t xml:space="preserve">Based on the options given (as defined in the </t>
    </r>
    <r>
      <rPr>
        <b/>
        <sz val="12"/>
        <color theme="1"/>
        <rFont val="Arial"/>
        <family val="2"/>
      </rPr>
      <t>Options Worksheet</t>
    </r>
    <r>
      <rPr>
        <sz val="12"/>
        <color theme="1"/>
        <rFont val="Arial"/>
        <family val="2"/>
      </rPr>
      <t xml:space="preserve">) and the choises made by the user to answer the respective questions in the </t>
    </r>
    <r>
      <rPr>
        <b/>
        <sz val="12"/>
        <color theme="1"/>
        <rFont val="Arial"/>
        <family val="2"/>
      </rPr>
      <t>Questions and Assessment Worksheet</t>
    </r>
    <r>
      <rPr>
        <sz val="12"/>
        <color theme="1"/>
        <rFont val="Arial"/>
        <family val="2"/>
      </rPr>
      <t xml:space="preserve">, a certain value will be created and assigend to each answer. According to a matrix developed for this assessment (see the </t>
    </r>
    <r>
      <rPr>
        <b/>
        <sz val="12"/>
        <color theme="1"/>
        <rFont val="Arial"/>
        <family val="2"/>
      </rPr>
      <t>Matrix Worksheet</t>
    </r>
    <r>
      <rPr>
        <sz val="12"/>
        <color theme="1"/>
        <rFont val="Arial"/>
        <family val="2"/>
      </rPr>
      <t xml:space="preserve"> as well as the </t>
    </r>
    <r>
      <rPr>
        <b/>
        <sz val="12"/>
        <color theme="1"/>
        <rFont val="Arial"/>
        <family val="2"/>
      </rPr>
      <t>Counter Worksheet</t>
    </r>
    <r>
      <rPr>
        <sz val="12"/>
        <color theme="1"/>
        <rFont val="Arial"/>
        <family val="2"/>
      </rPr>
      <t xml:space="preserve">), the relevance of each answer for each Competence Unit (CU) as well as for the individual subjects adressed in the respective CUs (as specified in the </t>
    </r>
    <r>
      <rPr>
        <b/>
        <sz val="12"/>
        <color theme="1"/>
        <rFont val="Arial"/>
        <family val="2"/>
      </rPr>
      <t>Units Worksheet</t>
    </r>
    <r>
      <rPr>
        <sz val="12"/>
        <color theme="1"/>
        <rFont val="Arial"/>
        <family val="2"/>
      </rPr>
      <t>), will be assigned to in maximum 3 subject topics. This shall help to keep the focus and limit the complexity. This assignment is done in form of a rating by 3 values, one with the highest relevance = 3, one medium = 2 and one low = 1. The effect is that for each option there is one Subject assigend and rated with highest relevance, one with medium and ontherone with lowest relevance. Accordingly, with regards to this respective option all other subjects are deemed to fall below the minimum threshold off relevance because they are left with 0 rating. 
This way of rating and assignment may not fully capture the level of real relevance from the point of view of each individual user. But it is expected to cover many or even most users and choices. And it is expected to find a good balance to keep it general and not to individual and complex. In the end, on the basis of up to 18 choises made by a user, this methodology allows to generate and calculate the total values achieved for each subject, which again allows to identify the order of relevnace of each Unit and Subject topic.</t>
    </r>
  </si>
  <si>
    <t>Assessment Outputs</t>
  </si>
  <si>
    <r>
      <t xml:space="preserve">The assessment outputs will be generated in a way that describes the focus and the reasoning that leads to the ranking and propsal of Competence Units and subjects that we deem most relevant for the respective user. This output is generated on basis of two elements: In a first step, the Matrix is used again to decide which Unit and subjects may be most relevant for the user, considering the input from the options chosen by the user when he answered the respective questions. And in a second step, depending on the input from the choises and the output from the Matrix, we have created some specific answers as described in the </t>
    </r>
    <r>
      <rPr>
        <b/>
        <sz val="12"/>
        <color theme="1"/>
        <rFont val="Arial"/>
        <family val="2"/>
      </rPr>
      <t>Outputs Worksheet</t>
    </r>
    <r>
      <rPr>
        <sz val="12"/>
        <color theme="1"/>
        <rFont val="Arial"/>
        <family val="2"/>
      </rPr>
      <t xml:space="preserve"> to better reflect the input, depending on the user's type of organisation, business focus, needs and expectations. These "individualized" outputs will then be aggregated and shown in the Assessment, including the proposed Competence Unit, the most relevant subjects as well as the knowledge and skill sets the ouser could gain.     </t>
    </r>
  </si>
  <si>
    <t>Question</t>
  </si>
  <si>
    <t>Choose your answers</t>
  </si>
  <si>
    <t>#</t>
  </si>
  <si>
    <t>A</t>
  </si>
  <si>
    <t>What kind of organization are you related to?</t>
  </si>
  <si>
    <t>Manufacturing</t>
  </si>
  <si>
    <t>B</t>
  </si>
  <si>
    <t>What is your role within the business?</t>
  </si>
  <si>
    <t>Manufacturing/Operational</t>
  </si>
  <si>
    <t>C</t>
  </si>
  <si>
    <t>What kind form of documentation for tracking battery products throughout their lifecycle does your organization currently use?</t>
  </si>
  <si>
    <t>None</t>
  </si>
  <si>
    <t>D</t>
  </si>
  <si>
    <t>Is your company already involved with the Digital Product Passport (DPP)?</t>
  </si>
  <si>
    <t>Yes, we implemented DPPs for all of our products/services</t>
  </si>
  <si>
    <t>E</t>
  </si>
  <si>
    <t>What type or level of barriers are you facing or expecting to face?</t>
  </si>
  <si>
    <t>Implementing DPPs is a very complex task. I'm missing experience and need general guidance</t>
  </si>
  <si>
    <t>F</t>
  </si>
  <si>
    <t>In terms of training and education on DPPs, what do you already foresee to need?</t>
  </si>
  <si>
    <t>Guidance and information to start with DPPs</t>
  </si>
  <si>
    <t>G</t>
  </si>
  <si>
    <t>What specific training topic(s) do you think would be crucial for your or your team to adopt DPP effectively?</t>
  </si>
  <si>
    <t>DPP system navigation and utilization</t>
  </si>
  <si>
    <t>H</t>
  </si>
  <si>
    <t>What would be your preferred training format for DPP?</t>
  </si>
  <si>
    <t>Customized On-site Training</t>
  </si>
  <si>
    <t>I</t>
  </si>
  <si>
    <t>In terms of the future of DPPs, what do you expect?</t>
  </si>
  <si>
    <t>I seek guidance on future expectations and considerations.</t>
  </si>
  <si>
    <t>Assessment and proposed Training Units</t>
  </si>
  <si>
    <t>General organisational focus</t>
  </si>
  <si>
    <t>Business focus</t>
  </si>
  <si>
    <t>Recommended Unit(s)</t>
  </si>
  <si>
    <t>Meeting your needs and expectations</t>
  </si>
  <si>
    <t>Key training subjects of relevance for you</t>
  </si>
  <si>
    <t>Key knowledge you can gain</t>
  </si>
  <si>
    <t>Further knowledge you can gain</t>
  </si>
  <si>
    <t>Key Skills you can get</t>
  </si>
  <si>
    <t>Further Skills</t>
  </si>
  <si>
    <t>Meeting your preferred training method</t>
  </si>
  <si>
    <t>Question /
Answer</t>
  </si>
  <si>
    <t>Management</t>
  </si>
  <si>
    <t>No, I think it’s not relevant for my work</t>
  </si>
  <si>
    <t>Online Courses</t>
  </si>
  <si>
    <t>I have no expectations at all.</t>
  </si>
  <si>
    <t>Logistics/Supply Chain</t>
  </si>
  <si>
    <t>Legal</t>
  </si>
  <si>
    <t>Paper-based</t>
  </si>
  <si>
    <t>Heard about it but did not dive into it</t>
  </si>
  <si>
    <t>I have no clue about the regulatory requirements on DPPs</t>
  </si>
  <si>
    <t>Resources for training and guidance on DPPs</t>
  </si>
  <si>
    <t>Data entry and documentation</t>
  </si>
  <si>
    <t>In-Person Workshops</t>
  </si>
  <si>
    <t>Reuse/Repair/Recycling</t>
  </si>
  <si>
    <t>Excel/Spreadsheets</t>
  </si>
  <si>
    <t>We plan to explore DPPs in the next 24 month</t>
  </si>
  <si>
    <t xml:space="preserve">I don't understand the expectations of my customers in terms of DPPs </t>
  </si>
  <si>
    <t>Best practices and demos for DPP use cases, content and implementation</t>
  </si>
  <si>
    <t>Regulatory compliance knowledge</t>
  </si>
  <si>
    <t>Webinars</t>
  </si>
  <si>
    <t>I anticipate DPPs becoming standard across industries and supply chains.</t>
  </si>
  <si>
    <t>Regulatory Body</t>
  </si>
  <si>
    <t>Procurement</t>
  </si>
  <si>
    <t>Custom Software</t>
  </si>
  <si>
    <t>I have other things to do that are of higher priority</t>
  </si>
  <si>
    <t>Resources to train suppliers/customers on DPP benefits</t>
  </si>
  <si>
    <t>Data security and privacy protocols</t>
  </si>
  <si>
    <t>I anticipate increased effort to meet legal obligations for DPP implementation</t>
  </si>
  <si>
    <t>Research/Development</t>
  </si>
  <si>
    <t>Sales</t>
  </si>
  <si>
    <t>Other</t>
  </si>
  <si>
    <t>I don't have enough internal resources to deal with DPPs</t>
  </si>
  <si>
    <t>Best practices for training suppliers upstream and customers downstream</t>
  </si>
  <si>
    <t>Troubleshooting and issue resolution</t>
  </si>
  <si>
    <t xml:space="preserve">Work-based training </t>
  </si>
  <si>
    <t xml:space="preserve">I'm missing internal or external guidance and support. </t>
  </si>
  <si>
    <t>Supply chain integration</t>
  </si>
  <si>
    <t>Environmental impact assessment</t>
  </si>
  <si>
    <t>Understanding blockchain technology</t>
  </si>
  <si>
    <t>Competence Unit</t>
  </si>
  <si>
    <t>Title</t>
  </si>
  <si>
    <t>Subject 1</t>
  </si>
  <si>
    <t>Subject 2</t>
  </si>
  <si>
    <t>Subject 3</t>
  </si>
  <si>
    <t>Subject 4</t>
  </si>
  <si>
    <t>Subject 5</t>
  </si>
  <si>
    <t>Subject 6</t>
  </si>
  <si>
    <t>Learning Outcomes</t>
  </si>
  <si>
    <t>Knowledge</t>
  </si>
  <si>
    <t>Skills</t>
  </si>
  <si>
    <t xml:space="preserve">Competence Unit 1 </t>
  </si>
  <si>
    <t xml:space="preserve">Overview of the DPP </t>
  </si>
  <si>
    <t xml:space="preserve">Regulatory Requirements and standards </t>
  </si>
  <si>
    <t xml:space="preserve">Supply chain and stakeholder’s roles </t>
  </si>
  <si>
    <t xml:space="preserve">Data protection and ownership (Basics) </t>
  </si>
  <si>
    <t xml:space="preserve">Introduction to the Digital Product Passport and its Significance in the Battery Industry </t>
  </si>
  <si>
    <t xml:space="preserve">With Competence Unit 1 you can gain a comprehensive and factual knowledge of: 
The scope of DPP and its application 
Benefits and main challenges of DPP implementation 
Battery production and supply chain 
Data management challenges </t>
  </si>
  <si>
    <t xml:space="preserve">At the end of the Competence Unit 1 you can expect that you will be able to: 
Define what the Digital Product Passport (DPP) is in general and a Digital Battery Passport (DBP) in particular, and what are theirits core features 
Identify the potential benefits and challenges of DPP adoption for their organization. 
Recognize the importance and benefits of the DPP in the battery industry. 
Identify relevant regulatory frameworks and standards for DPP 
Recognize the importance of supply chain management in DPP compliance.  
Identify challenges related to data protection and ownership in DPP implementation </t>
  </si>
  <si>
    <t>Competence Unit 2</t>
  </si>
  <si>
    <t>Implementation and Management of Digital Battery Passport (DBP) </t>
  </si>
  <si>
    <t xml:space="preserve">Understanding DBP Requirements and Guidelines </t>
  </si>
  <si>
    <t xml:space="preserve">Integrating DBP into Business Operations </t>
  </si>
  <si>
    <t xml:space="preserve">Collaboration and Stakeholder Engagement </t>
  </si>
  <si>
    <t>DBP Data Protection and Security (Details)</t>
  </si>
  <si>
    <t xml:space="preserve">With Competence Unit 2 you can gain a comprehensive and advanced knowledge of: 
Regulatory frameworks and standards  
Digital Battery Passport Requirements 
Strategies for incorporating DBP 
Value chain stakeholders – roles and responsibilities 
Data privacy regulation 
Data protection and security strategies </t>
  </si>
  <si>
    <t xml:space="preserve">At the end of the Competence Unit 2 you can expect that you will be able to: 
Develop strategies for integrating DBP requirements into business processes. 
Implement best practices for managing DBP-related data and documentation´ 
Analyse stakeholder roles in the DBP ecosystem. 
Develop strategies for effective stakeholder communication. 
Identify key data management practices to ensure data accuracy and reliability. 
Implement robust data protection and security measures. </t>
  </si>
  <si>
    <t>Competence Unit 3</t>
  </si>
  <si>
    <t>Regulatory Landscape</t>
  </si>
  <si>
    <t xml:space="preserve">DPP Monitoring, Evaluation, and Continuous Improvement </t>
  </si>
  <si>
    <t xml:space="preserve">DPP Analytics </t>
  </si>
  <si>
    <t xml:space="preserve">Assessing the Current State of Supply Chain, Production and Sustainability </t>
  </si>
  <si>
    <t xml:space="preserve">Support Digital Tools and Technologies </t>
  </si>
  <si>
    <t xml:space="preserve">Passport Labels </t>
  </si>
  <si>
    <t xml:space="preserve">Ensuring Data Protection and Security Regulatory Compliance   </t>
  </si>
  <si>
    <t>DPP Monitoring, Evaluation, and Continuous Improvement</t>
  </si>
  <si>
    <t xml:space="preserve">With Competence Unit 3 you can gain a comprehensive and advanced knowledge of: 
DPP data Analytics 
Improving battery supply chain, production and sustainability processes 
Information Mapping 
DPP support digital tools  
DPP label creation and management 
Data protection and security protocols </t>
  </si>
  <si>
    <t xml:space="preserve">At the end of the Competence Unit 3 you can expect that you will be able to: 
Analyse current and emerging regulations 
Analyse DPP data for deeper insights into battery performance and sustainability. 
Monitor and evaluate the effectiveness of the DPP system 
Explore digital tools supporting DPP. 
Implement digital solutions for enhanced efficiency and data accuracy 
Develop processes for DPP label creation and management 
Identify best practices for data protection and ownership. 
Implement robust security protocols </t>
  </si>
  <si>
    <t>Category</t>
  </si>
  <si>
    <t>Outputs</t>
  </si>
  <si>
    <t>For your type of organisations, the implementation of Digital Battery Passpots usually is of high practical relevance. Either because you may be a manufacturer or seller that places batteries or products with batteries on the market, or who will be directly or indirectly involved with the respective supply chians and life cycles in practice.</t>
  </si>
  <si>
    <t>For your type of organisations, the focuse usually may be more on the regulatory and organisational part.</t>
  </si>
  <si>
    <t>Your Role and Business focus</t>
  </si>
  <si>
    <t xml:space="preserve">Managers usually are expected to have an understanding of the high level goals, the regulatory framework and best practices </t>
  </si>
  <si>
    <t>Legal departments are usually focused on the regulatory framework</t>
  </si>
  <si>
    <t>People who are forcused on the manufacturing or operational aspects of products usually are involved with the direct implementation of the Battery- or other Product Passports</t>
  </si>
  <si>
    <t>People involved with procurement usually are focused on getting best value for money. For decision making, qualified information from the Digital Battery/Product Passports and the respective supply chains can be highly relevant.</t>
  </si>
  <si>
    <t xml:space="preserve">Potential Customers usually expect from Sales that their expectations are met. This often includes documentation on topics celated to the efficiency, reliance, compliance and sustainability of the supplies and the respective products. Digital Battery and Product Passports can be a useful tool of high relevance in all these respects </t>
  </si>
  <si>
    <t>Also for other departments, roles and decisions, qualified information from the Digital Battery/Product Passports and the respective supply chains can be highly relevant.</t>
  </si>
  <si>
    <t>Preferred training format for DPP?</t>
  </si>
  <si>
    <t>As part of the PIECE Project, a set of webinars and online courses on most relevant topices has been prepared and made available. If you would like to get more information, please reach out to the PIECE Project Team. Also, in case of any interest in other forms of training and support, also please contact the PIECE Project Team.</t>
  </si>
  <si>
    <t xml:space="preserve">In the context of the PIECE Project, webinars and online courses have been designed and made available for an efficient dive into the topics of relevance. Anyway, to meet your preferred choice for "In-Person Workshops", please don't hesitate to contact the PIECE Project Team who then can help to get such workshop arranged. </t>
  </si>
  <si>
    <t xml:space="preserve">In the context of the PIECE Project, webinars and online courses have been designed and made available for an efficient dive into the topics of relevance. In case you are also interested in other forms, of training, such as in-person workshops or customized trainings, please don't hesitate to contact the PIECE Project Team. </t>
  </si>
  <si>
    <t xml:space="preserve">In the context of the PIECE Project, webinars and online courses have been designed and made available for an efficient dive into the topics of relevance. Anyway, to meet your preferred choice for a "customized On-Site Training", please don't hesitate to contact the PIECE Project Team who then can help to get such training arranged. </t>
  </si>
  <si>
    <t xml:space="preserve">[Work-based training] In the context of the PIECE Project, webinars and online courses have been designed and made available for an efficient dive into the topics of relevance. Anyway, to meet your preferred choice for a "work-based  Training", please don't hesitate to contact the PIECE Project Team who then can help to get such training arranged.  </t>
  </si>
  <si>
    <t>Does your organization currently use any form of digital documentation for tracking battery products throughout their lifecycle?</t>
  </si>
  <si>
    <t>Indicate the type or level of the barriers that you are facing.</t>
  </si>
  <si>
    <t>In terms of training and education, is there anything you already foresee to need in terms of DPPs?</t>
  </si>
  <si>
    <t>What specific training topic(s) do you think would be crucial for your team to adopt DPP effectively?</t>
  </si>
  <si>
    <t>Do you have any preferred training format for DPP?</t>
  </si>
  <si>
    <t>In terms of the future of DPPs, what do expect?</t>
  </si>
  <si>
    <t>Units</t>
  </si>
  <si>
    <t>Subjects</t>
  </si>
  <si>
    <t>Most important Unit</t>
  </si>
  <si>
    <t>Second</t>
  </si>
  <si>
    <t>Third</t>
  </si>
  <si>
    <t>Type of Organisation</t>
  </si>
  <si>
    <t>Role</t>
  </si>
  <si>
    <t>Tracking</t>
  </si>
  <si>
    <t>Relevance</t>
  </si>
  <si>
    <t>barriers</t>
  </si>
  <si>
    <t>Needs</t>
  </si>
  <si>
    <t>Training 
prios</t>
  </si>
  <si>
    <t>Training 
format</t>
  </si>
  <si>
    <t>Expectations</t>
  </si>
  <si>
    <t>Subject Scores</t>
  </si>
  <si>
    <t>Unit Scores</t>
  </si>
  <si>
    <t>Note: A high score means high relevance (due to 3=highest ranking, 2 = middle, 1= lower ranking)</t>
  </si>
  <si>
    <t>Choice</t>
  </si>
  <si>
    <t>Individual Count</t>
  </si>
  <si>
    <t>Highes ranked Unit</t>
  </si>
  <si>
    <t>Unit with highest count:</t>
  </si>
  <si>
    <t>First Recommended Unit:</t>
  </si>
  <si>
    <t>Recommended Unit:</t>
  </si>
  <si>
    <t>Unit with second highest count:</t>
  </si>
  <si>
    <t>Second Recommended Unit</t>
  </si>
  <si>
    <t>Highest ranked Subject in Unit 1:</t>
  </si>
  <si>
    <t>Highest ranked Subject in Unit 2:</t>
  </si>
  <si>
    <t>Highest ranked Subject in Unit 3:</t>
  </si>
  <si>
    <t>Role:</t>
  </si>
  <si>
    <t>Usual focus: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</si>
</sst>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2"/>
      <color theme="1"/>
      <name val="Aptos Narrow"/>
      <family val="2"/>
      <scheme val="minor"/>
    </font>
    <font>
      <b/>
      <sz val="12"/>
      <color theme="1"/>
      <name val="Arial"/>
      <family val="2"/>
    </font>
    <font>
      <sz val="12"/>
      <color theme="1"/>
      <name val="Arial"/>
      <family val="2"/>
    </font>
    <font>
      <sz val="12"/>
      <color rgb="FF000000"/>
      <name val="Aptos Narrow"/>
      <family val="2"/>
      <scheme val="minor"/>
    </font>
    <font>
      <b/>
      <sz val="12"/>
      <color theme="1"/>
      <name val="Aptos Narrow"/>
      <scheme val="minor"/>
    </font>
    <font>
      <b/>
      <sz val="14"/>
      <color theme="1"/>
      <name val="Aptos Narrow"/>
      <scheme val="minor"/>
    </font>
    <font>
      <sz val="14"/>
      <color theme="1"/>
      <name val="Aptos Narrow"/>
      <scheme val="minor"/>
    </font>
    <font>
      <sz val="12"/>
      <color theme="1"/>
      <name val="Aptos Narrow"/>
      <scheme val="minor"/>
    </font>
    <font>
      <b/>
      <u/>
      <sz val="12"/>
      <color theme="1"/>
      <name val="Aptos Narrow"/>
      <scheme val="minor"/>
    </font>
    <font>
      <b/>
      <sz val="18"/>
      <color theme="1"/>
      <name val="Aptos Narrow"/>
      <scheme val="minor"/>
    </font>
    <font>
      <sz val="14"/>
      <color theme="0"/>
      <name val="Aptos Narrow"/>
      <scheme val="minor"/>
    </font>
  </fonts>
  <fills count="11">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3" tint="0.74999237037263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9" tint="0.59999389629810485"/>
        <bgColor indexed="64"/>
      </patternFill>
    </fill>
  </fills>
  <borders count="51">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248">
    <xf numFmtId="0" fontId="0" fillId="0" borderId="0" xfId="0"/>
    <xf numFmtId="0" fontId="1" fillId="2" borderId="0" xfId="0" applyFont="1" applyFill="1"/>
    <xf numFmtId="0" fontId="2" fillId="2" borderId="0" xfId="0" applyFont="1" applyFill="1"/>
    <xf numFmtId="0" fontId="2" fillId="0" borderId="0" xfId="0" applyFont="1"/>
    <xf numFmtId="0" fontId="4" fillId="2" borderId="0" xfId="0" applyFont="1" applyFill="1"/>
    <xf numFmtId="0" fontId="7" fillId="0" borderId="0" xfId="0" applyFont="1"/>
    <xf numFmtId="0" fontId="4" fillId="0" borderId="0" xfId="0" applyFont="1"/>
    <xf numFmtId="0" fontId="7" fillId="3" borderId="0" xfId="0" applyFont="1" applyFill="1"/>
    <xf numFmtId="0" fontId="6" fillId="3" borderId="0" xfId="0" applyFont="1" applyFill="1" applyAlignment="1">
      <alignment vertical="center" wrapText="1"/>
    </xf>
    <xf numFmtId="0" fontId="6" fillId="2" borderId="0" xfId="0" applyFont="1" applyFill="1" applyAlignment="1">
      <alignment vertical="center" wrapText="1"/>
    </xf>
    <xf numFmtId="0" fontId="6" fillId="3" borderId="0" xfId="0" applyFont="1" applyFill="1" applyAlignment="1">
      <alignment vertical="center"/>
    </xf>
    <xf numFmtId="0" fontId="0" fillId="0" borderId="0" xfId="0" applyAlignment="1">
      <alignment vertical="top"/>
    </xf>
    <xf numFmtId="0" fontId="0" fillId="0" borderId="0" xfId="0" applyAlignment="1">
      <alignment vertical="top" wrapText="1"/>
    </xf>
    <xf numFmtId="0" fontId="0" fillId="0" borderId="1" xfId="0" applyBorder="1" applyAlignment="1">
      <alignment vertical="top"/>
    </xf>
    <xf numFmtId="0" fontId="0" fillId="0" borderId="1" xfId="0" applyBorder="1" applyAlignment="1">
      <alignment vertical="top" wrapText="1"/>
    </xf>
    <xf numFmtId="0" fontId="3" fillId="0" borderId="0" xfId="0" applyFont="1" applyAlignment="1">
      <alignment vertical="top" wrapText="1"/>
    </xf>
    <xf numFmtId="0" fontId="4" fillId="2" borderId="1" xfId="0" applyFont="1" applyFill="1" applyBorder="1" applyAlignment="1">
      <alignment vertical="top"/>
    </xf>
    <xf numFmtId="0" fontId="4" fillId="2" borderId="3" xfId="0" applyFont="1" applyFill="1" applyBorder="1" applyAlignment="1">
      <alignment vertical="top" wrapText="1"/>
    </xf>
    <xf numFmtId="0" fontId="4" fillId="2" borderId="2" xfId="0" applyFont="1" applyFill="1" applyBorder="1" applyAlignment="1">
      <alignment vertical="top"/>
    </xf>
    <xf numFmtId="0" fontId="8" fillId="2" borderId="2" xfId="0" applyFont="1" applyFill="1" applyBorder="1" applyAlignment="1">
      <alignment vertical="top"/>
    </xf>
    <xf numFmtId="0" fontId="6" fillId="3" borderId="5" xfId="0" applyFont="1" applyFill="1" applyBorder="1" applyAlignment="1">
      <alignment vertical="center"/>
    </xf>
    <xf numFmtId="0" fontId="6" fillId="2" borderId="0" xfId="0" applyFont="1" applyFill="1" applyAlignment="1">
      <alignment vertical="center"/>
    </xf>
    <xf numFmtId="0" fontId="6" fillId="3" borderId="6" xfId="0" applyFont="1" applyFill="1" applyBorder="1" applyAlignment="1">
      <alignment vertical="center"/>
    </xf>
    <xf numFmtId="0" fontId="6" fillId="2" borderId="4" xfId="0" applyFont="1" applyFill="1" applyBorder="1" applyAlignment="1">
      <alignment vertical="center"/>
    </xf>
    <xf numFmtId="0" fontId="6" fillId="2" borderId="5" xfId="0" applyFont="1" applyFill="1" applyBorder="1" applyAlignment="1">
      <alignment vertical="center"/>
    </xf>
    <xf numFmtId="0" fontId="5" fillId="3" borderId="6" xfId="0" applyFont="1" applyFill="1" applyBorder="1" applyAlignment="1">
      <alignment vertical="center"/>
    </xf>
    <xf numFmtId="0" fontId="5" fillId="2" borderId="4" xfId="0" applyFont="1" applyFill="1" applyBorder="1" applyAlignment="1">
      <alignment vertical="center"/>
    </xf>
    <xf numFmtId="0" fontId="9" fillId="2" borderId="1" xfId="0" applyFont="1" applyFill="1" applyBorder="1" applyAlignment="1">
      <alignment vertical="center"/>
    </xf>
    <xf numFmtId="0" fontId="7" fillId="3" borderId="4" xfId="0" applyFont="1" applyFill="1" applyBorder="1"/>
    <xf numFmtId="0" fontId="7" fillId="2" borderId="4" xfId="0" applyFont="1" applyFill="1" applyBorder="1"/>
    <xf numFmtId="0" fontId="7" fillId="3" borderId="5" xfId="0" applyFont="1" applyFill="1" applyBorder="1"/>
    <xf numFmtId="0" fontId="7" fillId="3" borderId="6" xfId="0" applyFont="1" applyFill="1" applyBorder="1"/>
    <xf numFmtId="0" fontId="7" fillId="2" borderId="5" xfId="0" applyFont="1" applyFill="1" applyBorder="1"/>
    <xf numFmtId="0" fontId="6" fillId="2" borderId="0" xfId="0" applyFont="1" applyFill="1" applyAlignment="1">
      <alignment horizontal="right" vertical="center"/>
    </xf>
    <xf numFmtId="0" fontId="6" fillId="3" borderId="5" xfId="0" applyFont="1" applyFill="1" applyBorder="1" applyAlignment="1">
      <alignment horizontal="right" vertical="center"/>
    </xf>
    <xf numFmtId="0" fontId="6" fillId="3" borderId="0" xfId="0" applyFont="1" applyFill="1" applyAlignment="1">
      <alignment horizontal="right" vertical="center"/>
    </xf>
    <xf numFmtId="0" fontId="5" fillId="0" borderId="0" xfId="0" applyFont="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3" xfId="0" applyFont="1" applyBorder="1" applyAlignment="1">
      <alignment horizontal="center"/>
    </xf>
    <xf numFmtId="0" fontId="6" fillId="0" borderId="13" xfId="0" applyFont="1" applyBorder="1" applyAlignment="1">
      <alignment vertical="top" wrapText="1"/>
    </xf>
    <xf numFmtId="0" fontId="0" fillId="0" borderId="0" xfId="0" applyAlignment="1">
      <alignment horizontal="left" vertical="top"/>
    </xf>
    <xf numFmtId="0" fontId="0" fillId="0" borderId="0" xfId="0" applyAlignment="1">
      <alignment horizontal="left" vertical="top" wrapText="1"/>
    </xf>
    <xf numFmtId="0" fontId="0" fillId="0" borderId="20" xfId="0" applyBorder="1"/>
    <xf numFmtId="0" fontId="0" fillId="0" borderId="21" xfId="0" applyBorder="1"/>
    <xf numFmtId="0" fontId="0" fillId="0" borderId="12" xfId="0" applyBorder="1"/>
    <xf numFmtId="0" fontId="0" fillId="0" borderId="23" xfId="0" applyBorder="1"/>
    <xf numFmtId="0" fontId="0" fillId="0" borderId="19" xfId="0" applyBorder="1"/>
    <xf numFmtId="0" fontId="0" fillId="0" borderId="7" xfId="0" applyBorder="1"/>
    <xf numFmtId="0" fontId="0" fillId="2" borderId="7" xfId="0" applyFill="1" applyBorder="1" applyAlignment="1">
      <alignment horizontal="lef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3" borderId="7" xfId="0" applyFill="1" applyBorder="1" applyAlignment="1">
      <alignment horizontal="left" vertical="top" wrapText="1"/>
    </xf>
    <xf numFmtId="0" fontId="0" fillId="3" borderId="8" xfId="0" applyFill="1" applyBorder="1" applyAlignment="1">
      <alignment horizontal="left" vertical="top" wrapText="1"/>
    </xf>
    <xf numFmtId="0" fontId="0" fillId="4" borderId="7" xfId="0" applyFill="1" applyBorder="1" applyAlignment="1">
      <alignment horizontal="left" vertical="top"/>
    </xf>
    <xf numFmtId="0" fontId="0" fillId="4" borderId="9" xfId="0" applyFill="1" applyBorder="1" applyAlignment="1">
      <alignment horizontal="left" vertical="top"/>
    </xf>
    <xf numFmtId="0" fontId="2" fillId="0" borderId="19" xfId="0" applyFont="1" applyBorder="1"/>
    <xf numFmtId="0" fontId="2" fillId="0" borderId="12" xfId="0" applyFont="1" applyBorder="1"/>
    <xf numFmtId="0" fontId="5" fillId="3" borderId="5" xfId="0" applyFont="1" applyFill="1" applyBorder="1" applyAlignment="1">
      <alignment horizontal="left" vertical="top"/>
    </xf>
    <xf numFmtId="0" fontId="5" fillId="2" borderId="5" xfId="0" applyFont="1" applyFill="1" applyBorder="1" applyAlignment="1">
      <alignment horizontal="left" vertical="top"/>
    </xf>
    <xf numFmtId="0" fontId="0" fillId="2" borderId="20" xfId="0" applyFill="1" applyBorder="1" applyAlignment="1">
      <alignment horizontal="left" vertical="top" wrapText="1"/>
    </xf>
    <xf numFmtId="0" fontId="0" fillId="3" borderId="20" xfId="0" applyFill="1" applyBorder="1" applyAlignment="1">
      <alignment horizontal="left" vertical="top" wrapText="1"/>
    </xf>
    <xf numFmtId="0" fontId="0" fillId="2" borderId="19" xfId="0" applyFill="1" applyBorder="1"/>
    <xf numFmtId="0" fontId="9" fillId="5" borderId="8" xfId="0" applyFont="1" applyFill="1" applyBorder="1" applyAlignment="1">
      <alignment vertical="center"/>
    </xf>
    <xf numFmtId="0" fontId="9" fillId="5" borderId="9" xfId="0" applyFont="1" applyFill="1" applyBorder="1" applyAlignment="1">
      <alignment vertical="center"/>
    </xf>
    <xf numFmtId="0" fontId="0" fillId="8" borderId="11" xfId="0" applyFill="1" applyBorder="1"/>
    <xf numFmtId="0" fontId="0" fillId="8" borderId="12" xfId="0" applyFill="1" applyBorder="1"/>
    <xf numFmtId="0" fontId="0" fillId="8" borderId="22" xfId="0" applyFill="1" applyBorder="1"/>
    <xf numFmtId="0" fontId="0" fillId="8" borderId="23" xfId="0" applyFill="1" applyBorder="1"/>
    <xf numFmtId="0" fontId="4" fillId="8" borderId="7" xfId="0" applyFont="1" applyFill="1" applyBorder="1"/>
    <xf numFmtId="0" fontId="4" fillId="8" borderId="9" xfId="0" applyFont="1" applyFill="1" applyBorder="1"/>
    <xf numFmtId="0" fontId="0" fillId="0" borderId="11" xfId="0" applyBorder="1"/>
    <xf numFmtId="0" fontId="0" fillId="0" borderId="22" xfId="0" applyBorder="1"/>
    <xf numFmtId="0" fontId="0" fillId="0" borderId="1" xfId="0" applyBorder="1"/>
    <xf numFmtId="0" fontId="0" fillId="0" borderId="24" xfId="0" applyBorder="1"/>
    <xf numFmtId="0" fontId="0" fillId="0" borderId="9" xfId="0" applyBorder="1" applyAlignment="1">
      <alignment horizontal="right"/>
    </xf>
    <xf numFmtId="0" fontId="0" fillId="0" borderId="0" xfId="0" applyAlignment="1">
      <alignment horizontal="right"/>
    </xf>
    <xf numFmtId="0" fontId="0" fillId="3" borderId="19" xfId="0" applyFill="1" applyBorder="1"/>
    <xf numFmtId="0" fontId="0" fillId="3" borderId="0" xfId="0" applyFill="1"/>
    <xf numFmtId="0" fontId="0" fillId="3" borderId="1" xfId="0" applyFill="1" applyBorder="1"/>
    <xf numFmtId="0" fontId="0" fillId="0" borderId="10" xfId="0" applyBorder="1"/>
    <xf numFmtId="0" fontId="0" fillId="7" borderId="10" xfId="0" applyFill="1" applyBorder="1"/>
    <xf numFmtId="0" fontId="0" fillId="5" borderId="10" xfId="0" applyFill="1" applyBorder="1"/>
    <xf numFmtId="0" fontId="0" fillId="6" borderId="10" xfId="0" applyFill="1" applyBorder="1"/>
    <xf numFmtId="0" fontId="0" fillId="0" borderId="25" xfId="0" applyBorder="1"/>
    <xf numFmtId="0" fontId="0" fillId="0" borderId="26" xfId="0" applyBorder="1"/>
    <xf numFmtId="0" fontId="0" fillId="7" borderId="26" xfId="0" applyFill="1" applyBorder="1"/>
    <xf numFmtId="0" fontId="0" fillId="5" borderId="26" xfId="0" applyFill="1" applyBorder="1"/>
    <xf numFmtId="0" fontId="0" fillId="6" borderId="26" xfId="0" applyFill="1" applyBorder="1"/>
    <xf numFmtId="0" fontId="0" fillId="0" borderId="27" xfId="0" applyBorder="1"/>
    <xf numFmtId="0" fontId="0" fillId="0" borderId="28" xfId="0" applyBorder="1"/>
    <xf numFmtId="0" fontId="0" fillId="0" borderId="29" xfId="0" applyBorder="1"/>
    <xf numFmtId="0" fontId="0" fillId="0" borderId="30" xfId="0" applyBorder="1"/>
    <xf numFmtId="0" fontId="0" fillId="6" borderId="31" xfId="0" applyFill="1" applyBorder="1"/>
    <xf numFmtId="0" fontId="0" fillId="0" borderId="31" xfId="0" applyBorder="1"/>
    <xf numFmtId="0" fontId="0" fillId="7" borderId="31" xfId="0" applyFill="1" applyBorder="1"/>
    <xf numFmtId="0" fontId="0" fillId="5" borderId="31" xfId="0" applyFill="1" applyBorder="1"/>
    <xf numFmtId="0" fontId="0" fillId="0" borderId="32" xfId="0" applyBorder="1"/>
    <xf numFmtId="0" fontId="0" fillId="0" borderId="33" xfId="0" applyBorder="1"/>
    <xf numFmtId="0" fontId="0" fillId="0" borderId="34" xfId="0" applyBorder="1"/>
    <xf numFmtId="0" fontId="0" fillId="0" borderId="35" xfId="0" applyBorder="1"/>
    <xf numFmtId="0" fontId="0" fillId="7" borderId="29" xfId="0" applyFill="1" applyBorder="1"/>
    <xf numFmtId="0" fontId="0" fillId="0" borderId="36" xfId="0" applyBorder="1"/>
    <xf numFmtId="0" fontId="0" fillId="0" borderId="13" xfId="0" applyBorder="1"/>
    <xf numFmtId="0" fontId="0" fillId="6" borderId="13" xfId="0" applyFill="1" applyBorder="1"/>
    <xf numFmtId="0" fontId="0" fillId="0" borderId="37" xfId="0" applyBorder="1"/>
    <xf numFmtId="0" fontId="0" fillId="5" borderId="13" xfId="0" applyFill="1" applyBorder="1"/>
    <xf numFmtId="0" fontId="0" fillId="6" borderId="28" xfId="0" applyFill="1" applyBorder="1"/>
    <xf numFmtId="0" fontId="0" fillId="7" borderId="30" xfId="0" applyFill="1" applyBorder="1"/>
    <xf numFmtId="0" fontId="0" fillId="2" borderId="0" xfId="0" applyFill="1"/>
    <xf numFmtId="0" fontId="0" fillId="2" borderId="1" xfId="0" applyFill="1" applyBorder="1"/>
    <xf numFmtId="0" fontId="0" fillId="6" borderId="34" xfId="0" applyFill="1" applyBorder="1"/>
    <xf numFmtId="0" fontId="0" fillId="7" borderId="35" xfId="0" applyFill="1" applyBorder="1"/>
    <xf numFmtId="0" fontId="0" fillId="7" borderId="13" xfId="0" applyFill="1" applyBorder="1"/>
    <xf numFmtId="0" fontId="0" fillId="6" borderId="30" xfId="0" applyFill="1" applyBorder="1"/>
    <xf numFmtId="0" fontId="0" fillId="0" borderId="38" xfId="0" applyBorder="1"/>
    <xf numFmtId="0" fontId="0" fillId="6" borderId="39" xfId="0" applyFill="1" applyBorder="1"/>
    <xf numFmtId="0" fontId="0" fillId="0" borderId="39" xfId="0" applyBorder="1"/>
    <xf numFmtId="0" fontId="0" fillId="0" borderId="40" xfId="0" applyBorder="1"/>
    <xf numFmtId="0" fontId="0" fillId="7" borderId="39" xfId="0" applyFill="1" applyBorder="1"/>
    <xf numFmtId="0" fontId="0" fillId="5" borderId="39" xfId="0" applyFill="1" applyBorder="1"/>
    <xf numFmtId="0" fontId="4" fillId="2" borderId="11" xfId="0" applyFont="1" applyFill="1" applyBorder="1"/>
    <xf numFmtId="0" fontId="4" fillId="2" borderId="12" xfId="0" applyFont="1" applyFill="1" applyBorder="1"/>
    <xf numFmtId="0" fontId="0" fillId="9" borderId="10" xfId="0" applyFill="1" applyBorder="1"/>
    <xf numFmtId="0" fontId="0" fillId="7" borderId="25" xfId="0" applyFill="1" applyBorder="1"/>
    <xf numFmtId="0" fontId="0" fillId="6" borderId="25" xfId="0" applyFill="1" applyBorder="1"/>
    <xf numFmtId="0" fontId="0" fillId="2" borderId="19" xfId="0" applyFill="1" applyBorder="1" applyAlignment="1">
      <alignment horizontal="left" vertical="top" wrapText="1"/>
    </xf>
    <xf numFmtId="0" fontId="0" fillId="2" borderId="21" xfId="0" applyFill="1" applyBorder="1" applyAlignment="1">
      <alignment horizontal="left" vertical="top" wrapText="1"/>
    </xf>
    <xf numFmtId="0" fontId="0" fillId="3" borderId="19" xfId="0" applyFill="1" applyBorder="1" applyAlignment="1">
      <alignment horizontal="left" vertical="top" wrapText="1"/>
    </xf>
    <xf numFmtId="0" fontId="0" fillId="0" borderId="41" xfId="0" applyBorder="1"/>
    <xf numFmtId="0" fontId="0" fillId="0" borderId="42" xfId="0" applyBorder="1"/>
    <xf numFmtId="0" fontId="0" fillId="0" borderId="43" xfId="0" applyBorder="1"/>
    <xf numFmtId="0" fontId="0" fillId="0" borderId="44" xfId="0" applyBorder="1"/>
    <xf numFmtId="0" fontId="0" fillId="0" borderId="45" xfId="0" applyBorder="1"/>
    <xf numFmtId="0" fontId="0" fillId="7" borderId="43" xfId="0" applyFill="1" applyBorder="1"/>
    <xf numFmtId="0" fontId="0" fillId="0" borderId="46" xfId="0" applyBorder="1"/>
    <xf numFmtId="0" fontId="0" fillId="6" borderId="43" xfId="0" applyFill="1" applyBorder="1"/>
    <xf numFmtId="0" fontId="0" fillId="7" borderId="34" xfId="0" applyFill="1" applyBorder="1"/>
    <xf numFmtId="0" fontId="0" fillId="0" borderId="47" xfId="0" applyBorder="1"/>
    <xf numFmtId="0" fontId="0" fillId="7" borderId="33" xfId="0" applyFill="1" applyBorder="1"/>
    <xf numFmtId="0" fontId="0" fillId="5" borderId="28" xfId="0" applyFill="1" applyBorder="1"/>
    <xf numFmtId="0" fontId="0" fillId="5" borderId="30" xfId="0" applyFill="1" applyBorder="1"/>
    <xf numFmtId="0" fontId="0" fillId="5" borderId="29" xfId="0" applyFill="1" applyBorder="1"/>
    <xf numFmtId="0" fontId="0" fillId="5" borderId="25" xfId="0" applyFill="1" applyBorder="1"/>
    <xf numFmtId="0" fontId="6" fillId="6" borderId="20" xfId="0" applyFont="1" applyFill="1" applyBorder="1" applyAlignment="1">
      <alignment vertical="center"/>
    </xf>
    <xf numFmtId="0" fontId="6" fillId="6" borderId="19" xfId="0" applyFont="1" applyFill="1" applyBorder="1" applyAlignment="1">
      <alignment vertical="center"/>
    </xf>
    <xf numFmtId="0" fontId="6" fillId="6" borderId="21" xfId="0" applyFont="1" applyFill="1" applyBorder="1" applyAlignment="1">
      <alignment vertical="center"/>
    </xf>
    <xf numFmtId="0" fontId="6" fillId="6" borderId="1" xfId="0" applyFont="1" applyFill="1" applyBorder="1" applyAlignment="1">
      <alignment vertical="center"/>
    </xf>
    <xf numFmtId="0" fontId="6" fillId="6" borderId="23" xfId="0" applyFont="1" applyFill="1" applyBorder="1" applyAlignment="1">
      <alignment vertical="center"/>
    </xf>
    <xf numFmtId="0" fontId="6" fillId="6" borderId="20" xfId="0" applyFont="1" applyFill="1" applyBorder="1" applyAlignment="1">
      <alignment vertical="center" wrapText="1"/>
    </xf>
    <xf numFmtId="0" fontId="6" fillId="10" borderId="20" xfId="0" applyFont="1" applyFill="1" applyBorder="1" applyAlignment="1">
      <alignment vertical="center"/>
    </xf>
    <xf numFmtId="0" fontId="6" fillId="10" borderId="19" xfId="0" applyFont="1" applyFill="1" applyBorder="1" applyAlignment="1">
      <alignment vertical="center"/>
    </xf>
    <xf numFmtId="0" fontId="6" fillId="10" borderId="21" xfId="0" applyFont="1" applyFill="1" applyBorder="1" applyAlignment="1">
      <alignment vertical="center"/>
    </xf>
    <xf numFmtId="0" fontId="6" fillId="10" borderId="1" xfId="0" applyFont="1" applyFill="1" applyBorder="1" applyAlignment="1">
      <alignment vertical="center"/>
    </xf>
    <xf numFmtId="0" fontId="6" fillId="10" borderId="23" xfId="0" applyFont="1" applyFill="1" applyBorder="1" applyAlignment="1">
      <alignment vertical="center"/>
    </xf>
    <xf numFmtId="0" fontId="6" fillId="10" borderId="22" xfId="0" applyFont="1" applyFill="1" applyBorder="1" applyAlignment="1">
      <alignment vertical="center"/>
    </xf>
    <xf numFmtId="0" fontId="6" fillId="6" borderId="22" xfId="0" applyFont="1" applyFill="1" applyBorder="1" applyAlignment="1">
      <alignment vertical="center"/>
    </xf>
    <xf numFmtId="0" fontId="6" fillId="10" borderId="22" xfId="0" applyFont="1" applyFill="1" applyBorder="1" applyAlignment="1">
      <alignment vertical="top" wrapText="1"/>
    </xf>
    <xf numFmtId="0" fontId="6" fillId="6" borderId="22" xfId="0" applyFont="1" applyFill="1" applyBorder="1" applyAlignment="1">
      <alignment vertical="top" wrapText="1"/>
    </xf>
    <xf numFmtId="0" fontId="6" fillId="2" borderId="5" xfId="0" applyFont="1" applyFill="1" applyBorder="1" applyAlignment="1">
      <alignment vertical="top" wrapText="1"/>
    </xf>
    <xf numFmtId="0" fontId="6" fillId="2" borderId="48" xfId="0" applyFont="1" applyFill="1" applyBorder="1" applyAlignment="1">
      <alignment vertical="top" wrapText="1"/>
    </xf>
    <xf numFmtId="0" fontId="6" fillId="3" borderId="6" xfId="0" applyFont="1" applyFill="1" applyBorder="1" applyAlignment="1">
      <alignment vertical="top" wrapText="1"/>
    </xf>
    <xf numFmtId="0" fontId="6" fillId="3" borderId="0" xfId="0" applyFont="1" applyFill="1" applyAlignment="1">
      <alignment horizontal="left" vertical="top" wrapText="1"/>
    </xf>
    <xf numFmtId="0" fontId="6" fillId="2" borderId="5" xfId="0" applyFont="1" applyFill="1" applyBorder="1" applyAlignment="1">
      <alignment horizontal="left" vertical="top" wrapText="1"/>
    </xf>
    <xf numFmtId="0" fontId="6" fillId="3" borderId="5" xfId="0" applyFont="1" applyFill="1" applyBorder="1" applyAlignment="1">
      <alignment horizontal="left" vertical="top" wrapText="1"/>
    </xf>
    <xf numFmtId="0" fontId="10" fillId="0" borderId="0" xfId="0" applyFont="1" applyAlignment="1">
      <alignment vertical="center"/>
    </xf>
    <xf numFmtId="0" fontId="10" fillId="0" borderId="0" xfId="0" applyFont="1" applyAlignment="1">
      <alignment horizontal="left" vertical="center"/>
    </xf>
    <xf numFmtId="0" fontId="6" fillId="3" borderId="50" xfId="0" applyFont="1" applyFill="1" applyBorder="1" applyAlignment="1">
      <alignment horizontal="center" vertical="center"/>
    </xf>
    <xf numFmtId="0" fontId="9" fillId="2" borderId="7" xfId="0" applyFont="1" applyFill="1" applyBorder="1" applyAlignment="1">
      <alignment vertical="center"/>
    </xf>
    <xf numFmtId="0" fontId="5" fillId="2" borderId="9" xfId="0" applyFont="1" applyFill="1" applyBorder="1" applyAlignment="1">
      <alignment vertical="center"/>
    </xf>
    <xf numFmtId="0" fontId="5" fillId="2" borderId="24" xfId="0" applyFont="1" applyFill="1" applyBorder="1" applyAlignment="1">
      <alignment vertical="center"/>
    </xf>
    <xf numFmtId="0" fontId="6" fillId="3" borderId="49" xfId="0" applyFont="1" applyFill="1" applyBorder="1" applyAlignment="1">
      <alignment horizontal="center" vertical="center"/>
    </xf>
    <xf numFmtId="0" fontId="6" fillId="2" borderId="49" xfId="0" applyFont="1" applyFill="1" applyBorder="1" applyAlignment="1">
      <alignment horizontal="center" vertical="center"/>
    </xf>
    <xf numFmtId="0" fontId="4" fillId="8" borderId="0" xfId="0" applyFont="1" applyFill="1"/>
    <xf numFmtId="0" fontId="4" fillId="0" borderId="0" xfId="0" applyFont="1" applyAlignment="1">
      <alignment horizontal="center"/>
    </xf>
    <xf numFmtId="0" fontId="0" fillId="3" borderId="11" xfId="0" applyFill="1" applyBorder="1"/>
    <xf numFmtId="0" fontId="0" fillId="3" borderId="12" xfId="0" applyFill="1" applyBorder="1"/>
    <xf numFmtId="0" fontId="5" fillId="0" borderId="5" xfId="0" applyFont="1" applyBorder="1" applyAlignment="1">
      <alignment horizontal="left" vertical="top"/>
    </xf>
    <xf numFmtId="0" fontId="6" fillId="2" borderId="6" xfId="0" applyFont="1" applyFill="1" applyBorder="1" applyAlignment="1">
      <alignment vertical="top" wrapText="1"/>
    </xf>
    <xf numFmtId="0" fontId="5" fillId="2" borderId="34" xfId="0" applyFont="1" applyFill="1" applyBorder="1" applyAlignment="1">
      <alignment horizontal="center" vertical="center"/>
    </xf>
    <xf numFmtId="0" fontId="0" fillId="9" borderId="34" xfId="0" applyFill="1" applyBorder="1"/>
    <xf numFmtId="0" fontId="4" fillId="2" borderId="7" xfId="0" applyFont="1" applyFill="1" applyBorder="1"/>
    <xf numFmtId="0" fontId="4" fillId="2" borderId="8" xfId="0" applyFont="1" applyFill="1" applyBorder="1"/>
    <xf numFmtId="0" fontId="0" fillId="6" borderId="38" xfId="0" applyFill="1" applyBorder="1"/>
    <xf numFmtId="0" fontId="0" fillId="7" borderId="47" xfId="0" applyFill="1" applyBorder="1"/>
    <xf numFmtId="0" fontId="0" fillId="9" borderId="13" xfId="0" applyFill="1" applyBorder="1"/>
    <xf numFmtId="0" fontId="6" fillId="0" borderId="0" xfId="0" applyFont="1" applyAlignment="1" applyProtection="1">
      <alignment vertical="center"/>
      <protection locked="0"/>
    </xf>
    <xf numFmtId="0" fontId="6" fillId="0" borderId="0" xfId="0" applyFont="1" applyAlignment="1" applyProtection="1">
      <alignment vertical="center" wrapText="1"/>
      <protection locked="0"/>
    </xf>
    <xf numFmtId="0" fontId="6" fillId="0" borderId="0" xfId="0" applyFont="1" applyAlignment="1" applyProtection="1">
      <alignment horizontal="left" vertical="center"/>
      <protection locked="0"/>
    </xf>
    <xf numFmtId="0" fontId="2" fillId="0" borderId="20" xfId="0" applyFont="1" applyBorder="1" applyAlignment="1">
      <alignment horizontal="left" vertical="top" wrapText="1"/>
    </xf>
    <xf numFmtId="0" fontId="2" fillId="0" borderId="19" xfId="0" applyFont="1" applyBorder="1" applyAlignment="1">
      <alignment horizontal="left" vertical="top" wrapText="1"/>
    </xf>
    <xf numFmtId="0" fontId="2" fillId="0" borderId="21" xfId="0" applyFont="1" applyBorder="1" applyAlignment="1">
      <alignment horizontal="left" vertical="top" wrapText="1"/>
    </xf>
    <xf numFmtId="0" fontId="2" fillId="0" borderId="11" xfId="0" applyFont="1" applyBorder="1" applyAlignment="1">
      <alignment horizontal="left" vertical="top" wrapText="1"/>
    </xf>
    <xf numFmtId="0" fontId="2" fillId="0" borderId="0" xfId="0" applyFont="1" applyAlignment="1">
      <alignment horizontal="left" vertical="top" wrapText="1"/>
    </xf>
    <xf numFmtId="0" fontId="2" fillId="0" borderId="12" xfId="0" applyFont="1" applyBorder="1" applyAlignment="1">
      <alignment horizontal="left" vertical="top" wrapText="1"/>
    </xf>
    <xf numFmtId="0" fontId="2" fillId="0" borderId="22" xfId="0" applyFont="1" applyBorder="1" applyAlignment="1">
      <alignment horizontal="left" vertical="top" wrapText="1"/>
    </xf>
    <xf numFmtId="0" fontId="2" fillId="0" borderId="1" xfId="0" applyFont="1" applyBorder="1" applyAlignment="1">
      <alignment horizontal="left" vertical="top" wrapText="1"/>
    </xf>
    <xf numFmtId="0" fontId="2" fillId="0" borderId="23" xfId="0" applyFont="1" applyBorder="1" applyAlignment="1">
      <alignment horizontal="left" vertical="top" wrapText="1"/>
    </xf>
    <xf numFmtId="0" fontId="2" fillId="0" borderId="0" xfId="0" applyFont="1" applyAlignment="1">
      <alignment horizontal="left"/>
    </xf>
    <xf numFmtId="0" fontId="2" fillId="0" borderId="20" xfId="0" applyFont="1" applyBorder="1" applyAlignment="1">
      <alignment horizontal="center"/>
    </xf>
    <xf numFmtId="0" fontId="2" fillId="0" borderId="11" xfId="0" applyFont="1" applyBorder="1" applyAlignment="1">
      <alignment horizontal="center"/>
    </xf>
    <xf numFmtId="0" fontId="2" fillId="0" borderId="22" xfId="0" applyFont="1" applyBorder="1" applyAlignment="1">
      <alignment horizontal="center"/>
    </xf>
    <xf numFmtId="0" fontId="2" fillId="0" borderId="19" xfId="0" applyFont="1" applyBorder="1" applyAlignment="1">
      <alignment horizontal="left"/>
    </xf>
    <xf numFmtId="0" fontId="2" fillId="0" borderId="21" xfId="0" applyFont="1" applyBorder="1" applyAlignment="1">
      <alignment horizontal="left"/>
    </xf>
    <xf numFmtId="0" fontId="2" fillId="0" borderId="12" xfId="0" applyFont="1" applyBorder="1" applyAlignment="1">
      <alignment horizontal="left"/>
    </xf>
    <xf numFmtId="0" fontId="2" fillId="0" borderId="0" xfId="0" applyFont="1" applyAlignment="1">
      <alignment horizontal="center"/>
    </xf>
    <xf numFmtId="0" fontId="2" fillId="0" borderId="12" xfId="0" applyFont="1" applyBorder="1" applyAlignment="1">
      <alignment horizontal="center"/>
    </xf>
    <xf numFmtId="0" fontId="2" fillId="0" borderId="1" xfId="0" applyFont="1" applyBorder="1" applyAlignment="1">
      <alignment horizontal="center"/>
    </xf>
    <xf numFmtId="0" fontId="2" fillId="0" borderId="23" xfId="0" applyFont="1" applyBorder="1" applyAlignment="1">
      <alignment horizontal="center"/>
    </xf>
    <xf numFmtId="0" fontId="5" fillId="3" borderId="5" xfId="0" applyFont="1" applyFill="1" applyBorder="1" applyAlignment="1">
      <alignment horizontal="left" vertical="top"/>
    </xf>
    <xf numFmtId="0" fontId="5" fillId="3" borderId="6" xfId="0" applyFont="1" applyFill="1" applyBorder="1" applyAlignment="1">
      <alignment horizontal="left" vertical="top"/>
    </xf>
    <xf numFmtId="0" fontId="9" fillId="5" borderId="11"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5" fillId="3" borderId="0" xfId="0" applyFont="1" applyFill="1" applyAlignment="1">
      <alignment horizontal="left" vertical="top"/>
    </xf>
    <xf numFmtId="0" fontId="9" fillId="2" borderId="1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5" fillId="3" borderId="19" xfId="0" applyFont="1" applyFill="1" applyBorder="1" applyAlignment="1">
      <alignment horizontal="left" vertical="top"/>
    </xf>
    <xf numFmtId="0" fontId="5" fillId="2" borderId="5" xfId="0" applyFont="1" applyFill="1" applyBorder="1" applyAlignment="1">
      <alignment horizontal="left" vertical="top"/>
    </xf>
    <xf numFmtId="0" fontId="5" fillId="2" borderId="6" xfId="0" applyFont="1" applyFill="1" applyBorder="1" applyAlignment="1">
      <alignment horizontal="left" vertical="top"/>
    </xf>
    <xf numFmtId="0" fontId="4" fillId="8" borderId="5" xfId="0" applyFont="1" applyFill="1" applyBorder="1" applyAlignment="1">
      <alignment horizontal="left" vertical="top"/>
    </xf>
    <xf numFmtId="0" fontId="4" fillId="8" borderId="0" xfId="0" applyFont="1" applyFill="1" applyAlignment="1">
      <alignment horizontal="left" vertical="top"/>
    </xf>
    <xf numFmtId="0" fontId="0" fillId="2" borderId="20" xfId="0" applyFill="1" applyBorder="1" applyAlignment="1">
      <alignment horizontal="center"/>
    </xf>
    <xf numFmtId="0" fontId="0" fillId="2" borderId="19" xfId="0" applyFill="1" applyBorder="1" applyAlignment="1">
      <alignment horizontal="center"/>
    </xf>
    <xf numFmtId="0" fontId="0" fillId="2" borderId="21" xfId="0" applyFill="1" applyBorder="1" applyAlignment="1">
      <alignment horizontal="center"/>
    </xf>
    <xf numFmtId="0" fontId="0" fillId="0" borderId="20" xfId="0" applyBorder="1" applyAlignment="1">
      <alignment horizontal="center"/>
    </xf>
    <xf numFmtId="0" fontId="0" fillId="0" borderId="19" xfId="0" applyBorder="1" applyAlignment="1">
      <alignment horizontal="center"/>
    </xf>
    <xf numFmtId="0" fontId="0" fillId="0" borderId="21" xfId="0" applyBorder="1" applyAlignment="1">
      <alignment horizontal="center"/>
    </xf>
    <xf numFmtId="0" fontId="0" fillId="3" borderId="20" xfId="0" applyFill="1" applyBorder="1" applyAlignment="1">
      <alignment horizontal="left" vertical="top" wrapText="1"/>
    </xf>
    <xf numFmtId="0" fontId="0" fillId="3" borderId="11" xfId="0" applyFill="1" applyBorder="1" applyAlignment="1">
      <alignment horizontal="left" vertical="top" wrapText="1"/>
    </xf>
    <xf numFmtId="0" fontId="0" fillId="3" borderId="22" xfId="0" applyFill="1" applyBorder="1" applyAlignment="1">
      <alignment horizontal="left" vertical="top" wrapText="1"/>
    </xf>
    <xf numFmtId="0" fontId="0" fillId="2" borderId="20" xfId="0" applyFill="1" applyBorder="1" applyAlignment="1">
      <alignment horizontal="left" vertical="top"/>
    </xf>
    <xf numFmtId="0" fontId="0" fillId="2" borderId="11" xfId="0" applyFill="1" applyBorder="1" applyAlignment="1">
      <alignment horizontal="left" vertical="top"/>
    </xf>
    <xf numFmtId="0" fontId="0" fillId="2" borderId="22" xfId="0" applyFill="1" applyBorder="1" applyAlignment="1">
      <alignment horizontal="left" vertical="top"/>
    </xf>
    <xf numFmtId="0" fontId="4" fillId="2" borderId="7" xfId="0" applyFont="1" applyFill="1" applyBorder="1" applyAlignment="1">
      <alignment horizontal="center"/>
    </xf>
    <xf numFmtId="0" fontId="4" fillId="2" borderId="8" xfId="0" applyFont="1" applyFill="1" applyBorder="1" applyAlignment="1">
      <alignment horizontal="center"/>
    </xf>
    <xf numFmtId="0" fontId="4" fillId="2" borderId="9" xfId="0" applyFont="1" applyFill="1" applyBorder="1" applyAlignment="1">
      <alignment horizontal="center"/>
    </xf>
    <xf numFmtId="0" fontId="0" fillId="3" borderId="20" xfId="0" applyFill="1" applyBorder="1" applyAlignment="1">
      <alignment horizontal="left" vertical="top"/>
    </xf>
    <xf numFmtId="0" fontId="0" fillId="3" borderId="11" xfId="0" applyFill="1" applyBorder="1" applyAlignment="1">
      <alignment horizontal="left" vertical="top"/>
    </xf>
    <xf numFmtId="0" fontId="0" fillId="3" borderId="22" xfId="0" applyFill="1" applyBorder="1" applyAlignment="1">
      <alignment horizontal="left" vertical="top"/>
    </xf>
    <xf numFmtId="0" fontId="0" fillId="0" borderId="20" xfId="0" applyBorder="1" applyAlignment="1">
      <alignment horizontal="left" vertical="top"/>
    </xf>
    <xf numFmtId="0" fontId="0" fillId="0" borderId="11" xfId="0" applyBorder="1" applyAlignment="1">
      <alignment horizontal="left" vertical="top"/>
    </xf>
    <xf numFmtId="0" fontId="0" fillId="0" borderId="22" xfId="0" applyBorder="1" applyAlignment="1">
      <alignment horizontal="left" vertical="top"/>
    </xf>
    <xf numFmtId="0" fontId="0" fillId="2" borderId="20" xfId="0" applyFill="1" applyBorder="1" applyAlignment="1">
      <alignment horizontal="left" vertical="top" wrapText="1"/>
    </xf>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0" fillId="0" borderId="0" xfId="0" applyAlignment="1">
      <alignment horizontal="left" vertical="top" wrapText="1"/>
    </xf>
  </cellXfs>
  <cellStyles count="1">
    <cellStyle name="Normal" xfId="0" builtinId="0"/>
  </cellStyles>
  <dxfs count="3">
    <dxf>
      <fill>
        <patternFill>
          <bgColor theme="8" tint="0.79998168889431442"/>
        </patternFill>
      </fill>
    </dxf>
    <dxf>
      <fill>
        <patternFill>
          <bgColor theme="7"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22</xdr:row>
      <xdr:rowOff>0</xdr:rowOff>
    </xdr:from>
    <xdr:to>
      <xdr:col>10</xdr:col>
      <xdr:colOff>0</xdr:colOff>
      <xdr:row>38</xdr:row>
      <xdr:rowOff>0</xdr:rowOff>
    </xdr:to>
    <xdr:pic>
      <xdr:nvPicPr>
        <xdr:cNvPr id="3" name="Grafik 2">
          <a:extLst>
            <a:ext uri="{FF2B5EF4-FFF2-40B4-BE49-F238E27FC236}">
              <a16:creationId xmlns:a16="http://schemas.microsoft.com/office/drawing/2014/main" id="{B1AB6DC8-F5C4-9361-5956-0E01BE787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25500" y="2438400"/>
          <a:ext cx="7429500" cy="32512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3DDBD-A20E-7641-84CF-76E5C05E46CB}">
  <dimension ref="A1:Z1024"/>
  <sheetViews>
    <sheetView zoomScale="120" zoomScaleNormal="120" workbookViewId="0">
      <selection activeCell="A2" sqref="A2"/>
    </sheetView>
  </sheetViews>
  <sheetFormatPr defaultColWidth="11" defaultRowHeight="15.95"/>
  <cols>
    <col min="12" max="12" width="11.625" bestFit="1" customWidth="1"/>
  </cols>
  <sheetData>
    <row r="1" spans="1:26" ht="17.100000000000001" thickBot="1">
      <c r="A1" s="1" t="s">
        <v>0</v>
      </c>
      <c r="B1" s="2"/>
      <c r="C1" s="2"/>
      <c r="D1" s="2"/>
      <c r="E1" s="2"/>
      <c r="F1" s="2"/>
      <c r="G1" s="2"/>
      <c r="H1" s="2"/>
      <c r="I1" s="2"/>
      <c r="J1" s="2"/>
      <c r="K1" s="3"/>
      <c r="L1" s="3"/>
      <c r="M1" s="3"/>
      <c r="N1" s="3"/>
      <c r="O1" s="3"/>
      <c r="P1" s="3"/>
      <c r="Q1" s="3"/>
      <c r="R1" s="3"/>
      <c r="S1" s="3"/>
      <c r="T1" s="3"/>
      <c r="U1" s="3"/>
      <c r="V1" s="3"/>
      <c r="W1" s="3"/>
      <c r="X1" s="3"/>
      <c r="Y1" s="3"/>
      <c r="Z1" s="3"/>
    </row>
    <row r="2" spans="1:26">
      <c r="A2" s="189" t="s">
        <v>1</v>
      </c>
      <c r="B2" s="190"/>
      <c r="C2" s="190"/>
      <c r="D2" s="190"/>
      <c r="E2" s="190"/>
      <c r="F2" s="190"/>
      <c r="G2" s="190"/>
      <c r="H2" s="190"/>
      <c r="I2" s="190"/>
      <c r="J2" s="191"/>
      <c r="K2" s="3"/>
      <c r="L2" s="3"/>
      <c r="M2" s="3"/>
      <c r="N2" s="3"/>
      <c r="O2" s="3"/>
      <c r="P2" s="3"/>
      <c r="Q2" s="3"/>
      <c r="R2" s="3"/>
      <c r="S2" s="3"/>
      <c r="T2" s="3"/>
      <c r="U2" s="3"/>
      <c r="V2" s="3"/>
      <c r="W2" s="3"/>
      <c r="X2" s="3"/>
      <c r="Y2" s="3"/>
      <c r="Z2" s="3"/>
    </row>
    <row r="3" spans="1:26">
      <c r="A3" s="192"/>
      <c r="B3" s="193"/>
      <c r="C3" s="193"/>
      <c r="D3" s="193"/>
      <c r="E3" s="193"/>
      <c r="F3" s="193"/>
      <c r="G3" s="193"/>
      <c r="H3" s="193"/>
      <c r="I3" s="193"/>
      <c r="J3" s="194"/>
      <c r="K3" s="3"/>
      <c r="L3" s="3"/>
      <c r="M3" s="3"/>
      <c r="N3" s="3"/>
      <c r="O3" s="3"/>
      <c r="P3" s="3"/>
      <c r="Q3" s="3"/>
      <c r="R3" s="3"/>
      <c r="S3" s="3"/>
      <c r="T3" s="3"/>
      <c r="U3" s="3"/>
      <c r="V3" s="3"/>
      <c r="W3" s="3"/>
      <c r="X3" s="3"/>
      <c r="Y3" s="3"/>
      <c r="Z3" s="3"/>
    </row>
    <row r="4" spans="1:26">
      <c r="A4" s="192"/>
      <c r="B4" s="193"/>
      <c r="C4" s="193"/>
      <c r="D4" s="193"/>
      <c r="E4" s="193"/>
      <c r="F4" s="193"/>
      <c r="G4" s="193"/>
      <c r="H4" s="193"/>
      <c r="I4" s="193"/>
      <c r="J4" s="194"/>
      <c r="K4" s="3"/>
      <c r="L4" s="3"/>
      <c r="M4" s="3"/>
      <c r="N4" s="3"/>
      <c r="O4" s="3"/>
      <c r="P4" s="3"/>
      <c r="Q4" s="3"/>
      <c r="R4" s="3"/>
      <c r="S4" s="3"/>
      <c r="T4" s="3"/>
      <c r="U4" s="3"/>
      <c r="V4" s="3"/>
      <c r="W4" s="3"/>
      <c r="X4" s="3"/>
      <c r="Y4" s="3"/>
      <c r="Z4" s="3"/>
    </row>
    <row r="5" spans="1:26">
      <c r="A5" s="192"/>
      <c r="B5" s="193"/>
      <c r="C5" s="193"/>
      <c r="D5" s="193"/>
      <c r="E5" s="193"/>
      <c r="F5" s="193"/>
      <c r="G5" s="193"/>
      <c r="H5" s="193"/>
      <c r="I5" s="193"/>
      <c r="J5" s="194"/>
      <c r="K5" s="3"/>
      <c r="L5" s="3"/>
      <c r="M5" s="3"/>
      <c r="N5" s="3"/>
      <c r="O5" s="3"/>
      <c r="P5" s="3"/>
      <c r="Q5" s="3"/>
      <c r="R5" s="3"/>
      <c r="S5" s="3"/>
      <c r="T5" s="3"/>
      <c r="U5" s="3"/>
      <c r="V5" s="3"/>
      <c r="W5" s="3"/>
      <c r="X5" s="3"/>
      <c r="Y5" s="3"/>
      <c r="Z5" s="3"/>
    </row>
    <row r="6" spans="1:26">
      <c r="A6" s="192"/>
      <c r="B6" s="193"/>
      <c r="C6" s="193"/>
      <c r="D6" s="193"/>
      <c r="E6" s="193"/>
      <c r="F6" s="193"/>
      <c r="G6" s="193"/>
      <c r="H6" s="193"/>
      <c r="I6" s="193"/>
      <c r="J6" s="194"/>
      <c r="K6" s="3"/>
      <c r="L6" s="3"/>
      <c r="M6" s="3"/>
      <c r="N6" s="3"/>
      <c r="O6" s="3"/>
      <c r="P6" s="3"/>
      <c r="Q6" s="3"/>
      <c r="R6" s="3"/>
      <c r="S6" s="3"/>
      <c r="T6" s="3"/>
      <c r="U6" s="3"/>
      <c r="V6" s="3"/>
      <c r="W6" s="3"/>
      <c r="X6" s="3"/>
      <c r="Y6" s="3"/>
      <c r="Z6" s="3"/>
    </row>
    <row r="7" spans="1:26">
      <c r="A7" s="192"/>
      <c r="B7" s="193"/>
      <c r="C7" s="193"/>
      <c r="D7" s="193"/>
      <c r="E7" s="193"/>
      <c r="F7" s="193"/>
      <c r="G7" s="193"/>
      <c r="H7" s="193"/>
      <c r="I7" s="193"/>
      <c r="J7" s="194"/>
      <c r="K7" s="3"/>
      <c r="L7" s="3"/>
      <c r="M7" s="3"/>
      <c r="N7" s="3"/>
      <c r="O7" s="3"/>
      <c r="P7" s="3"/>
      <c r="Q7" s="3"/>
      <c r="R7" s="3"/>
      <c r="S7" s="3"/>
      <c r="T7" s="3"/>
      <c r="U7" s="3"/>
      <c r="V7" s="3"/>
      <c r="W7" s="3"/>
      <c r="X7" s="3"/>
      <c r="Y7" s="3"/>
      <c r="Z7" s="3"/>
    </row>
    <row r="8" spans="1:26">
      <c r="A8" s="192"/>
      <c r="B8" s="193"/>
      <c r="C8" s="193"/>
      <c r="D8" s="193"/>
      <c r="E8" s="193"/>
      <c r="F8" s="193"/>
      <c r="G8" s="193"/>
      <c r="H8" s="193"/>
      <c r="I8" s="193"/>
      <c r="J8" s="194"/>
      <c r="K8" s="3"/>
      <c r="L8" s="3"/>
      <c r="M8" s="3"/>
      <c r="N8" s="3"/>
      <c r="O8" s="3"/>
      <c r="P8" s="3"/>
      <c r="Q8" s="3"/>
      <c r="R8" s="3"/>
      <c r="S8" s="3"/>
      <c r="T8" s="3"/>
      <c r="U8" s="3"/>
      <c r="V8" s="3"/>
      <c r="W8" s="3"/>
      <c r="X8" s="3"/>
      <c r="Y8" s="3"/>
      <c r="Z8" s="3"/>
    </row>
    <row r="9" spans="1:26">
      <c r="A9" s="192"/>
      <c r="B9" s="193"/>
      <c r="C9" s="193"/>
      <c r="D9" s="193"/>
      <c r="E9" s="193"/>
      <c r="F9" s="193"/>
      <c r="G9" s="193"/>
      <c r="H9" s="193"/>
      <c r="I9" s="193"/>
      <c r="J9" s="194"/>
      <c r="K9" s="3"/>
      <c r="L9" s="3"/>
      <c r="M9" s="3"/>
      <c r="N9" s="3"/>
      <c r="O9" s="3"/>
      <c r="P9" s="3"/>
      <c r="Q9" s="3"/>
      <c r="R9" s="3"/>
      <c r="S9" s="3"/>
      <c r="T9" s="3"/>
      <c r="U9" s="3"/>
      <c r="V9" s="3"/>
      <c r="W9" s="3"/>
      <c r="X9" s="3"/>
      <c r="Y9" s="3"/>
      <c r="Z9" s="3"/>
    </row>
    <row r="10" spans="1:26">
      <c r="A10" s="192"/>
      <c r="B10" s="193"/>
      <c r="C10" s="193"/>
      <c r="D10" s="193"/>
      <c r="E10" s="193"/>
      <c r="F10" s="193"/>
      <c r="G10" s="193"/>
      <c r="H10" s="193"/>
      <c r="I10" s="193"/>
      <c r="J10" s="194"/>
      <c r="K10" s="3"/>
      <c r="L10" s="3"/>
      <c r="M10" s="3"/>
      <c r="N10" s="3"/>
      <c r="O10" s="3"/>
      <c r="P10" s="3"/>
      <c r="Q10" s="3"/>
      <c r="R10" s="3"/>
      <c r="S10" s="3"/>
      <c r="T10" s="3"/>
      <c r="U10" s="3"/>
      <c r="V10" s="3"/>
      <c r="W10" s="3"/>
      <c r="X10" s="3"/>
      <c r="Y10" s="3"/>
      <c r="Z10" s="3"/>
    </row>
    <row r="11" spans="1:26" ht="17.100000000000001" thickBot="1">
      <c r="A11" s="195"/>
      <c r="B11" s="196"/>
      <c r="C11" s="196"/>
      <c r="D11" s="196"/>
      <c r="E11" s="196"/>
      <c r="F11" s="196"/>
      <c r="G11" s="196"/>
      <c r="H11" s="196"/>
      <c r="I11" s="196"/>
      <c r="J11" s="197"/>
      <c r="K11" s="3"/>
      <c r="L11" s="3"/>
      <c r="M11" s="3"/>
      <c r="N11" s="3"/>
      <c r="O11" s="3"/>
      <c r="P11" s="3"/>
      <c r="Q11" s="3"/>
      <c r="R11" s="3"/>
      <c r="S11" s="3"/>
      <c r="T11" s="3"/>
      <c r="U11" s="3"/>
      <c r="V11" s="3"/>
      <c r="W11" s="3"/>
      <c r="X11" s="3"/>
      <c r="Y11" s="3"/>
      <c r="Z11" s="3"/>
    </row>
    <row r="12" spans="1:26">
      <c r="A12" s="198"/>
      <c r="B12" s="198"/>
      <c r="C12" s="198"/>
      <c r="D12" s="198"/>
      <c r="E12" s="198"/>
      <c r="F12" s="198"/>
      <c r="G12" s="198"/>
      <c r="H12" s="198"/>
      <c r="I12" s="198"/>
      <c r="J12" s="198"/>
      <c r="K12" s="3"/>
      <c r="L12" s="3"/>
      <c r="M12" s="3"/>
      <c r="N12" s="3"/>
      <c r="O12" s="3"/>
      <c r="P12" s="3"/>
      <c r="Q12" s="3"/>
      <c r="R12" s="3"/>
      <c r="S12" s="3"/>
      <c r="T12" s="3"/>
      <c r="U12" s="3"/>
      <c r="V12" s="3"/>
      <c r="W12" s="3"/>
      <c r="X12" s="3"/>
      <c r="Y12" s="3"/>
      <c r="Z12" s="3"/>
    </row>
    <row r="13" spans="1:26" ht="17.100000000000001" thickBot="1">
      <c r="A13" s="1" t="s">
        <v>2</v>
      </c>
      <c r="B13" s="2"/>
      <c r="C13" s="2"/>
      <c r="D13" s="2"/>
      <c r="E13" s="2"/>
      <c r="F13" s="2"/>
      <c r="G13" s="2"/>
      <c r="H13" s="2"/>
      <c r="I13" s="2"/>
      <c r="J13" s="2"/>
      <c r="K13" s="3"/>
      <c r="L13" s="3"/>
      <c r="M13" s="3"/>
      <c r="N13" s="3"/>
      <c r="O13" s="3"/>
      <c r="P13" s="3"/>
      <c r="Q13" s="3"/>
      <c r="R13" s="3"/>
      <c r="S13" s="3"/>
      <c r="T13" s="3"/>
      <c r="U13" s="3"/>
      <c r="V13" s="3"/>
      <c r="W13" s="3"/>
      <c r="X13" s="3"/>
      <c r="Y13" s="3"/>
      <c r="Z13" s="3"/>
    </row>
    <row r="14" spans="1:26">
      <c r="A14" s="199"/>
      <c r="B14" s="202" t="s">
        <v>3</v>
      </c>
      <c r="C14" s="202"/>
      <c r="D14" s="202"/>
      <c r="E14" s="202"/>
      <c r="F14" s="202"/>
      <c r="G14" s="202"/>
      <c r="H14" s="202"/>
      <c r="I14" s="202"/>
      <c r="J14" s="203"/>
      <c r="K14" s="3"/>
      <c r="L14" s="3"/>
      <c r="M14" s="3"/>
      <c r="N14" s="3"/>
      <c r="O14" s="3"/>
      <c r="P14" s="3"/>
      <c r="Q14" s="3"/>
      <c r="R14" s="3"/>
      <c r="S14" s="3"/>
      <c r="T14" s="3"/>
      <c r="U14" s="3"/>
      <c r="V14" s="3"/>
      <c r="W14" s="3"/>
      <c r="X14" s="3"/>
      <c r="Y14" s="3"/>
      <c r="Z14" s="3"/>
    </row>
    <row r="15" spans="1:26">
      <c r="A15" s="200"/>
      <c r="B15" s="198" t="s">
        <v>4</v>
      </c>
      <c r="C15" s="198"/>
      <c r="D15" s="198"/>
      <c r="E15" s="198"/>
      <c r="F15" s="198"/>
      <c r="G15" s="198"/>
      <c r="H15" s="198"/>
      <c r="I15" s="198"/>
      <c r="J15" s="204"/>
      <c r="K15" s="3"/>
      <c r="L15" s="3"/>
      <c r="M15" s="3"/>
      <c r="N15" s="3"/>
      <c r="O15" s="3"/>
      <c r="P15" s="3"/>
      <c r="Q15" s="3"/>
      <c r="R15" s="3"/>
      <c r="S15" s="3"/>
      <c r="T15" s="3"/>
      <c r="U15" s="3"/>
      <c r="V15" s="3"/>
      <c r="W15" s="3"/>
      <c r="X15" s="3"/>
      <c r="Y15" s="3"/>
      <c r="Z15" s="3"/>
    </row>
    <row r="16" spans="1:26">
      <c r="A16" s="200"/>
      <c r="B16" s="198" t="s">
        <v>5</v>
      </c>
      <c r="C16" s="198"/>
      <c r="D16" s="198"/>
      <c r="E16" s="198"/>
      <c r="F16" s="198"/>
      <c r="G16" s="198"/>
      <c r="H16" s="198"/>
      <c r="I16" s="198"/>
      <c r="J16" s="204"/>
      <c r="K16" s="3"/>
      <c r="L16" s="3"/>
      <c r="M16" s="3"/>
      <c r="N16" s="3"/>
      <c r="O16" s="3"/>
      <c r="P16" s="3"/>
      <c r="Q16" s="3"/>
      <c r="R16" s="3"/>
      <c r="S16" s="3"/>
      <c r="T16" s="3"/>
      <c r="U16" s="3"/>
      <c r="V16" s="3"/>
      <c r="W16" s="3"/>
      <c r="X16" s="3"/>
      <c r="Y16" s="3"/>
      <c r="Z16" s="3"/>
    </row>
    <row r="17" spans="1:26" ht="17.100000000000001" thickBot="1">
      <c r="A17" s="201"/>
      <c r="B17" s="207"/>
      <c r="C17" s="207"/>
      <c r="D17" s="207"/>
      <c r="E17" s="207"/>
      <c r="F17" s="207"/>
      <c r="G17" s="207"/>
      <c r="H17" s="207"/>
      <c r="I17" s="207"/>
      <c r="J17" s="208"/>
      <c r="K17" s="3"/>
      <c r="L17" s="3"/>
      <c r="M17" s="3"/>
      <c r="N17" s="3"/>
      <c r="O17" s="3"/>
      <c r="P17" s="3"/>
      <c r="Q17" s="3"/>
      <c r="R17" s="3"/>
      <c r="S17" s="3"/>
      <c r="T17" s="3"/>
      <c r="U17" s="3"/>
      <c r="V17" s="3"/>
      <c r="W17" s="3"/>
      <c r="X17" s="3"/>
      <c r="Y17" s="3"/>
      <c r="Z17" s="3"/>
    </row>
    <row r="18" spans="1:26" ht="17.100000000000001" thickBot="1">
      <c r="A18" s="1" t="s">
        <v>6</v>
      </c>
      <c r="B18" s="2"/>
      <c r="C18" s="2"/>
      <c r="D18" s="2"/>
      <c r="E18" s="2"/>
      <c r="F18" s="2"/>
      <c r="G18" s="2"/>
      <c r="H18" s="2"/>
      <c r="I18" s="2"/>
      <c r="J18" s="2"/>
      <c r="K18" s="3"/>
      <c r="L18" s="3"/>
      <c r="M18" s="3"/>
      <c r="N18" s="3"/>
      <c r="O18" s="3"/>
      <c r="P18" s="3"/>
      <c r="Q18" s="3"/>
      <c r="R18" s="3"/>
      <c r="S18" s="3"/>
      <c r="T18" s="3"/>
      <c r="U18" s="3"/>
      <c r="V18" s="3"/>
      <c r="W18" s="3"/>
      <c r="X18" s="3"/>
      <c r="Y18" s="3"/>
      <c r="Z18" s="3"/>
    </row>
    <row r="19" spans="1:26">
      <c r="A19" s="199"/>
      <c r="B19" s="56" t="s">
        <v>7</v>
      </c>
      <c r="C19" s="202" t="s">
        <v>8</v>
      </c>
      <c r="D19" s="202"/>
      <c r="E19" s="202"/>
      <c r="F19" s="202"/>
      <c r="G19" s="202"/>
      <c r="H19" s="202"/>
      <c r="I19" s="202"/>
      <c r="J19" s="203"/>
      <c r="K19" s="3"/>
      <c r="L19" s="3"/>
      <c r="M19" s="3"/>
      <c r="N19" s="3"/>
      <c r="O19" s="3"/>
      <c r="P19" s="3"/>
      <c r="Q19" s="3"/>
      <c r="R19" s="3"/>
      <c r="S19" s="3"/>
      <c r="T19" s="3"/>
      <c r="U19" s="3"/>
      <c r="V19" s="3"/>
      <c r="W19" s="3"/>
      <c r="X19" s="3"/>
      <c r="Y19" s="3"/>
      <c r="Z19" s="3"/>
    </row>
    <row r="20" spans="1:26">
      <c r="A20" s="200"/>
      <c r="B20" s="3" t="s">
        <v>9</v>
      </c>
      <c r="C20" s="198" t="s">
        <v>10</v>
      </c>
      <c r="D20" s="198"/>
      <c r="E20" s="198"/>
      <c r="F20" s="198"/>
      <c r="G20" s="198"/>
      <c r="H20" s="198"/>
      <c r="I20" s="198"/>
      <c r="J20" s="204"/>
      <c r="K20" s="3"/>
      <c r="L20" s="3"/>
      <c r="M20" s="3"/>
      <c r="N20" s="3"/>
      <c r="O20" s="3"/>
      <c r="P20" s="3"/>
      <c r="Q20" s="3"/>
      <c r="R20" s="3"/>
      <c r="S20" s="3"/>
      <c r="T20" s="3"/>
      <c r="U20" s="3"/>
      <c r="V20" s="3"/>
      <c r="W20" s="3"/>
      <c r="X20" s="3"/>
      <c r="Y20" s="3"/>
      <c r="Z20" s="3"/>
    </row>
    <row r="21" spans="1:26">
      <c r="A21" s="200"/>
      <c r="B21" s="3" t="s">
        <v>11</v>
      </c>
      <c r="C21" s="198" t="s">
        <v>12</v>
      </c>
      <c r="D21" s="198"/>
      <c r="E21" s="198"/>
      <c r="F21" s="198"/>
      <c r="G21" s="198"/>
      <c r="H21" s="198"/>
      <c r="I21" s="198"/>
      <c r="J21" s="204"/>
      <c r="K21" s="3"/>
      <c r="L21" s="3"/>
      <c r="M21" s="3"/>
      <c r="N21" s="3"/>
      <c r="O21" s="3"/>
      <c r="P21" s="3"/>
      <c r="Q21" s="3"/>
      <c r="R21" s="3"/>
      <c r="S21" s="3"/>
      <c r="T21" s="3"/>
      <c r="U21" s="3"/>
      <c r="V21" s="3"/>
      <c r="W21" s="3"/>
      <c r="X21" s="3"/>
      <c r="Y21" s="3"/>
      <c r="Z21" s="3"/>
    </row>
    <row r="22" spans="1:26">
      <c r="A22" s="200"/>
      <c r="B22" s="205"/>
      <c r="C22" s="205"/>
      <c r="D22" s="205"/>
      <c r="E22" s="205"/>
      <c r="F22" s="205"/>
      <c r="G22" s="205"/>
      <c r="H22" s="205"/>
      <c r="I22" s="205"/>
      <c r="J22" s="206"/>
      <c r="K22" s="3"/>
      <c r="L22" s="3"/>
      <c r="M22" s="3"/>
      <c r="N22" s="3"/>
      <c r="O22" s="3"/>
      <c r="P22" s="3"/>
      <c r="Q22" s="3"/>
      <c r="R22" s="3"/>
      <c r="S22" s="3"/>
      <c r="T22" s="3"/>
      <c r="U22" s="3"/>
      <c r="V22" s="3"/>
      <c r="W22" s="3"/>
      <c r="X22" s="3"/>
      <c r="Y22" s="3"/>
      <c r="Z22" s="3"/>
    </row>
    <row r="23" spans="1:26">
      <c r="A23" s="200"/>
      <c r="B23" s="3"/>
      <c r="C23" s="3"/>
      <c r="D23" s="3"/>
      <c r="E23" s="3"/>
      <c r="F23" s="3"/>
      <c r="G23" s="3"/>
      <c r="H23" s="3"/>
      <c r="I23" s="3"/>
      <c r="J23" s="57"/>
      <c r="K23" s="3"/>
      <c r="L23" s="3"/>
      <c r="M23" s="3"/>
      <c r="N23" s="3"/>
      <c r="O23" s="3"/>
      <c r="P23" s="3"/>
      <c r="Q23" s="3"/>
      <c r="R23" s="3"/>
      <c r="S23" s="3"/>
      <c r="T23" s="3"/>
      <c r="U23" s="3"/>
      <c r="V23" s="3"/>
      <c r="W23" s="3"/>
      <c r="X23" s="3"/>
      <c r="Y23" s="3"/>
      <c r="Z23" s="3"/>
    </row>
    <row r="24" spans="1:26">
      <c r="A24" s="200"/>
      <c r="B24" s="3"/>
      <c r="C24" s="3"/>
      <c r="D24" s="3"/>
      <c r="E24" s="3"/>
      <c r="F24" s="3"/>
      <c r="G24" s="3"/>
      <c r="H24" s="3"/>
      <c r="I24" s="3"/>
      <c r="J24" s="57"/>
      <c r="K24" s="3"/>
      <c r="L24" s="3"/>
      <c r="M24" s="3"/>
      <c r="N24" s="3"/>
      <c r="O24" s="3"/>
      <c r="P24" s="3"/>
      <c r="Q24" s="3"/>
      <c r="R24" s="3"/>
      <c r="S24" s="3"/>
      <c r="T24" s="3"/>
      <c r="U24" s="3"/>
      <c r="V24" s="3"/>
      <c r="W24" s="3"/>
      <c r="X24" s="3"/>
      <c r="Y24" s="3"/>
      <c r="Z24" s="3"/>
    </row>
    <row r="25" spans="1:26">
      <c r="A25" s="200"/>
      <c r="B25" s="3"/>
      <c r="C25" s="3"/>
      <c r="D25" s="3"/>
      <c r="E25" s="3"/>
      <c r="F25" s="3"/>
      <c r="G25" s="3"/>
      <c r="H25" s="3"/>
      <c r="I25" s="3"/>
      <c r="J25" s="57"/>
      <c r="K25" s="3"/>
      <c r="L25" s="3"/>
      <c r="M25" s="3"/>
      <c r="N25" s="3"/>
      <c r="O25" s="3"/>
      <c r="P25" s="3"/>
      <c r="Q25" s="3"/>
      <c r="R25" s="3"/>
      <c r="S25" s="3"/>
      <c r="T25" s="3"/>
      <c r="U25" s="3"/>
      <c r="V25" s="3"/>
      <c r="W25" s="3"/>
      <c r="X25" s="3"/>
      <c r="Y25" s="3"/>
      <c r="Z25" s="3"/>
    </row>
    <row r="26" spans="1:26">
      <c r="A26" s="200"/>
      <c r="B26" s="3"/>
      <c r="C26" s="3"/>
      <c r="D26" s="3"/>
      <c r="E26" s="3"/>
      <c r="F26" s="3"/>
      <c r="G26" s="3"/>
      <c r="H26" s="3"/>
      <c r="I26" s="3"/>
      <c r="J26" s="57"/>
      <c r="K26" s="3"/>
      <c r="L26" s="3"/>
      <c r="M26" s="3"/>
      <c r="N26" s="3"/>
      <c r="O26" s="3"/>
      <c r="P26" s="3"/>
      <c r="Q26" s="3"/>
      <c r="R26" s="3"/>
      <c r="S26" s="3"/>
      <c r="T26" s="3"/>
      <c r="U26" s="3"/>
      <c r="V26" s="3"/>
      <c r="W26" s="3"/>
      <c r="X26" s="3"/>
      <c r="Y26" s="3"/>
      <c r="Z26" s="3"/>
    </row>
    <row r="27" spans="1:26">
      <c r="A27" s="200"/>
      <c r="B27" s="3"/>
      <c r="C27" s="3"/>
      <c r="D27" s="3"/>
      <c r="E27" s="3"/>
      <c r="F27" s="3"/>
      <c r="G27" s="3"/>
      <c r="H27" s="3"/>
      <c r="I27" s="3"/>
      <c r="J27" s="57"/>
      <c r="K27" s="3"/>
      <c r="L27" s="3"/>
      <c r="M27" s="3"/>
      <c r="N27" s="3"/>
      <c r="O27" s="3"/>
      <c r="P27" s="3"/>
      <c r="Q27" s="3"/>
      <c r="R27" s="3"/>
      <c r="S27" s="3"/>
      <c r="T27" s="3"/>
      <c r="U27" s="3"/>
      <c r="V27" s="3"/>
      <c r="W27" s="3"/>
      <c r="X27" s="3"/>
      <c r="Y27" s="3"/>
      <c r="Z27" s="3"/>
    </row>
    <row r="28" spans="1:26">
      <c r="A28" s="200"/>
      <c r="B28" s="3"/>
      <c r="C28" s="3"/>
      <c r="D28" s="3"/>
      <c r="E28" s="3"/>
      <c r="F28" s="3"/>
      <c r="G28" s="3"/>
      <c r="H28" s="3"/>
      <c r="I28" s="3"/>
      <c r="J28" s="57"/>
      <c r="K28" s="3"/>
      <c r="L28" s="3"/>
      <c r="M28" s="3"/>
      <c r="N28" s="3"/>
      <c r="O28" s="3"/>
      <c r="P28" s="3"/>
      <c r="Q28" s="3"/>
      <c r="R28" s="3"/>
      <c r="S28" s="3"/>
      <c r="T28" s="3"/>
      <c r="U28" s="3"/>
      <c r="V28" s="3"/>
      <c r="W28" s="3"/>
      <c r="X28" s="3"/>
      <c r="Y28" s="3"/>
      <c r="Z28" s="3"/>
    </row>
    <row r="29" spans="1:26">
      <c r="A29" s="200"/>
      <c r="B29" s="3"/>
      <c r="C29" s="3"/>
      <c r="D29" s="3"/>
      <c r="E29" s="3"/>
      <c r="F29" s="3"/>
      <c r="G29" s="3"/>
      <c r="H29" s="3"/>
      <c r="I29" s="3"/>
      <c r="J29" s="57"/>
      <c r="K29" s="3"/>
      <c r="L29" s="3"/>
      <c r="M29" s="3"/>
      <c r="N29" s="3"/>
      <c r="O29" s="3"/>
      <c r="P29" s="3"/>
      <c r="Q29" s="3"/>
      <c r="R29" s="3"/>
      <c r="S29" s="3"/>
      <c r="T29" s="3"/>
      <c r="U29" s="3"/>
      <c r="V29" s="3"/>
      <c r="W29" s="3"/>
      <c r="X29" s="3"/>
      <c r="Y29" s="3"/>
      <c r="Z29" s="3"/>
    </row>
    <row r="30" spans="1:26">
      <c r="A30" s="200"/>
      <c r="B30" s="3"/>
      <c r="C30" s="3"/>
      <c r="D30" s="3"/>
      <c r="E30" s="3"/>
      <c r="F30" s="3"/>
      <c r="G30" s="3"/>
      <c r="H30" s="3"/>
      <c r="I30" s="3"/>
      <c r="J30" s="57"/>
      <c r="K30" s="3"/>
      <c r="L30" s="3"/>
      <c r="M30" s="3"/>
      <c r="N30" s="3"/>
      <c r="O30" s="3"/>
      <c r="P30" s="3"/>
      <c r="Q30" s="3"/>
      <c r="R30" s="3"/>
      <c r="S30" s="3"/>
      <c r="T30" s="3"/>
      <c r="U30" s="3"/>
      <c r="V30" s="3"/>
      <c r="W30" s="3"/>
      <c r="X30" s="3"/>
      <c r="Y30" s="3"/>
      <c r="Z30" s="3"/>
    </row>
    <row r="31" spans="1:26">
      <c r="A31" s="200"/>
      <c r="B31" s="3"/>
      <c r="C31" s="3"/>
      <c r="D31" s="3"/>
      <c r="E31" s="3"/>
      <c r="F31" s="3"/>
      <c r="G31" s="3"/>
      <c r="H31" s="3"/>
      <c r="I31" s="3"/>
      <c r="J31" s="57"/>
      <c r="K31" s="3"/>
      <c r="L31" s="3"/>
      <c r="M31" s="3"/>
      <c r="N31" s="3"/>
      <c r="O31" s="3"/>
      <c r="P31" s="3"/>
      <c r="Q31" s="3"/>
      <c r="R31" s="3"/>
      <c r="S31" s="3"/>
      <c r="T31" s="3"/>
      <c r="U31" s="3"/>
      <c r="V31" s="3"/>
      <c r="W31" s="3"/>
      <c r="X31" s="3"/>
      <c r="Y31" s="3"/>
      <c r="Z31" s="3"/>
    </row>
    <row r="32" spans="1:26">
      <c r="A32" s="200"/>
      <c r="B32" s="3"/>
      <c r="C32" s="3"/>
      <c r="D32" s="3"/>
      <c r="E32" s="3"/>
      <c r="F32" s="3"/>
      <c r="G32" s="3"/>
      <c r="H32" s="3"/>
      <c r="I32" s="3"/>
      <c r="J32" s="57"/>
      <c r="K32" s="3"/>
      <c r="L32" s="3"/>
      <c r="M32" s="3"/>
      <c r="N32" s="3"/>
      <c r="O32" s="3"/>
      <c r="P32" s="3"/>
      <c r="Q32" s="3"/>
      <c r="R32" s="3"/>
      <c r="S32" s="3"/>
      <c r="T32" s="3"/>
      <c r="U32" s="3"/>
      <c r="V32" s="3"/>
      <c r="W32" s="3"/>
      <c r="X32" s="3"/>
      <c r="Y32" s="3"/>
      <c r="Z32" s="3"/>
    </row>
    <row r="33" spans="1:26">
      <c r="A33" s="200"/>
      <c r="B33" s="3"/>
      <c r="C33" s="3"/>
      <c r="D33" s="3"/>
      <c r="E33" s="3"/>
      <c r="F33" s="3"/>
      <c r="G33" s="3"/>
      <c r="H33" s="3"/>
      <c r="I33" s="3"/>
      <c r="J33" s="57"/>
      <c r="K33" s="3"/>
      <c r="L33" s="3"/>
      <c r="M33" s="3"/>
      <c r="N33" s="3"/>
      <c r="O33" s="3"/>
      <c r="P33" s="3"/>
      <c r="Q33" s="3"/>
      <c r="R33" s="3"/>
      <c r="S33" s="3"/>
      <c r="T33" s="3"/>
      <c r="U33" s="3"/>
      <c r="V33" s="3"/>
      <c r="W33" s="3"/>
      <c r="X33" s="3"/>
      <c r="Y33" s="3"/>
      <c r="Z33" s="3"/>
    </row>
    <row r="34" spans="1:26">
      <c r="A34" s="200"/>
      <c r="B34" s="3"/>
      <c r="C34" s="3"/>
      <c r="D34" s="3"/>
      <c r="E34" s="3"/>
      <c r="F34" s="3"/>
      <c r="G34" s="3"/>
      <c r="H34" s="3"/>
      <c r="I34" s="3"/>
      <c r="J34" s="57"/>
      <c r="K34" s="3"/>
      <c r="L34" s="3"/>
      <c r="M34" s="3"/>
      <c r="N34" s="3"/>
      <c r="O34" s="3"/>
      <c r="P34" s="3"/>
      <c r="Q34" s="3"/>
      <c r="R34" s="3"/>
      <c r="S34" s="3"/>
      <c r="T34" s="3"/>
      <c r="U34" s="3"/>
      <c r="V34" s="3"/>
      <c r="W34" s="3"/>
      <c r="X34" s="3"/>
      <c r="Y34" s="3"/>
      <c r="Z34" s="3"/>
    </row>
    <row r="35" spans="1:26">
      <c r="A35" s="200"/>
      <c r="B35" s="3"/>
      <c r="C35" s="3"/>
      <c r="D35" s="3"/>
      <c r="E35" s="3"/>
      <c r="F35" s="3"/>
      <c r="G35" s="3"/>
      <c r="H35" s="3"/>
      <c r="I35" s="3"/>
      <c r="J35" s="57"/>
      <c r="K35" s="3"/>
      <c r="L35" s="3"/>
      <c r="M35" s="3"/>
      <c r="N35" s="3"/>
      <c r="O35" s="3"/>
      <c r="P35" s="3"/>
      <c r="Q35" s="3"/>
      <c r="R35" s="3"/>
      <c r="S35" s="3"/>
      <c r="T35" s="3"/>
      <c r="U35" s="3"/>
      <c r="V35" s="3"/>
      <c r="W35" s="3"/>
      <c r="X35" s="3"/>
      <c r="Y35" s="3"/>
      <c r="Z35" s="3"/>
    </row>
    <row r="36" spans="1:26">
      <c r="A36" s="200"/>
      <c r="B36" s="3"/>
      <c r="C36" s="3"/>
      <c r="D36" s="3"/>
      <c r="E36" s="3"/>
      <c r="F36" s="3"/>
      <c r="G36" s="3"/>
      <c r="H36" s="3"/>
      <c r="I36" s="3"/>
      <c r="J36" s="57"/>
      <c r="K36" s="3"/>
      <c r="L36" s="3"/>
      <c r="M36" s="3"/>
      <c r="N36" s="3"/>
      <c r="O36" s="3"/>
      <c r="P36" s="3"/>
      <c r="Q36" s="3"/>
      <c r="R36" s="3"/>
      <c r="S36" s="3"/>
      <c r="T36" s="3"/>
      <c r="U36" s="3"/>
      <c r="V36" s="3"/>
      <c r="W36" s="3"/>
      <c r="X36" s="3"/>
      <c r="Y36" s="3"/>
      <c r="Z36" s="3"/>
    </row>
    <row r="37" spans="1:26">
      <c r="A37" s="200"/>
      <c r="B37" s="3"/>
      <c r="C37" s="3"/>
      <c r="D37" s="3"/>
      <c r="E37" s="3"/>
      <c r="F37" s="3"/>
      <c r="G37" s="3"/>
      <c r="H37" s="3"/>
      <c r="I37" s="3"/>
      <c r="J37" s="57"/>
      <c r="K37" s="3"/>
      <c r="L37" s="3"/>
      <c r="M37" s="3"/>
      <c r="N37" s="3"/>
      <c r="O37" s="3"/>
      <c r="P37" s="3"/>
      <c r="Q37" s="3"/>
      <c r="R37" s="3"/>
      <c r="S37" s="3"/>
      <c r="T37" s="3"/>
      <c r="U37" s="3"/>
      <c r="V37" s="3"/>
      <c r="W37" s="3"/>
      <c r="X37" s="3"/>
      <c r="Y37" s="3"/>
      <c r="Z37" s="3"/>
    </row>
    <row r="38" spans="1:26">
      <c r="A38" s="200"/>
      <c r="B38" s="3"/>
      <c r="C38" s="3"/>
      <c r="D38" s="3"/>
      <c r="E38" s="3"/>
      <c r="F38" s="3"/>
      <c r="G38" s="3"/>
      <c r="H38" s="3"/>
      <c r="I38" s="3"/>
      <c r="J38" s="57"/>
      <c r="K38" s="3"/>
      <c r="L38" s="3"/>
      <c r="M38" s="3"/>
      <c r="N38" s="3"/>
      <c r="O38" s="3"/>
      <c r="P38" s="3"/>
      <c r="Q38" s="3"/>
      <c r="R38" s="3"/>
      <c r="S38" s="3"/>
      <c r="T38" s="3"/>
      <c r="U38" s="3"/>
      <c r="V38" s="3"/>
      <c r="W38" s="3"/>
      <c r="X38" s="3"/>
      <c r="Y38" s="3"/>
      <c r="Z38" s="3"/>
    </row>
    <row r="39" spans="1:26">
      <c r="A39" s="200"/>
      <c r="B39" s="193" t="s">
        <v>13</v>
      </c>
      <c r="C39" s="193"/>
      <c r="D39" s="193"/>
      <c r="E39" s="193"/>
      <c r="F39" s="193"/>
      <c r="G39" s="193"/>
      <c r="H39" s="193"/>
      <c r="I39" s="193"/>
      <c r="J39" s="194"/>
      <c r="K39" s="3"/>
      <c r="L39" s="3"/>
      <c r="M39" s="3"/>
      <c r="N39" s="3"/>
      <c r="O39" s="3"/>
      <c r="P39" s="3"/>
      <c r="Q39" s="3"/>
      <c r="R39" s="3"/>
      <c r="S39" s="3"/>
      <c r="T39" s="3"/>
      <c r="U39" s="3"/>
      <c r="V39" s="3"/>
      <c r="W39" s="3"/>
      <c r="X39" s="3"/>
      <c r="Y39" s="3"/>
      <c r="Z39" s="3"/>
    </row>
    <row r="40" spans="1:26">
      <c r="A40" s="200"/>
      <c r="B40" s="193"/>
      <c r="C40" s="193"/>
      <c r="D40" s="193"/>
      <c r="E40" s="193"/>
      <c r="F40" s="193"/>
      <c r="G40" s="193"/>
      <c r="H40" s="193"/>
      <c r="I40" s="193"/>
      <c r="J40" s="194"/>
      <c r="K40" s="3"/>
      <c r="L40" s="3"/>
      <c r="M40" s="3"/>
      <c r="N40" s="3"/>
      <c r="O40" s="3"/>
      <c r="P40" s="3"/>
      <c r="Q40" s="3"/>
      <c r="R40" s="3"/>
      <c r="S40" s="3"/>
      <c r="T40" s="3"/>
      <c r="U40" s="3"/>
      <c r="V40" s="3"/>
      <c r="W40" s="3"/>
      <c r="X40" s="3"/>
      <c r="Y40" s="3"/>
      <c r="Z40" s="3"/>
    </row>
    <row r="41" spans="1:26">
      <c r="A41" s="200"/>
      <c r="B41" s="193"/>
      <c r="C41" s="193"/>
      <c r="D41" s="193"/>
      <c r="E41" s="193"/>
      <c r="F41" s="193"/>
      <c r="G41" s="193"/>
      <c r="H41" s="193"/>
      <c r="I41" s="193"/>
      <c r="J41" s="194"/>
      <c r="K41" s="3"/>
      <c r="L41" s="3"/>
      <c r="M41" s="3"/>
      <c r="N41" s="3"/>
      <c r="O41" s="3"/>
      <c r="P41" s="3"/>
      <c r="Q41" s="3"/>
      <c r="R41" s="3"/>
      <c r="S41" s="3"/>
      <c r="T41" s="3"/>
      <c r="U41" s="3"/>
      <c r="V41" s="3"/>
      <c r="W41" s="3"/>
      <c r="X41" s="3"/>
      <c r="Y41" s="3"/>
      <c r="Z41" s="3"/>
    </row>
    <row r="42" spans="1:26">
      <c r="A42" s="200"/>
      <c r="B42" s="193"/>
      <c r="C42" s="193"/>
      <c r="D42" s="193"/>
      <c r="E42" s="193"/>
      <c r="F42" s="193"/>
      <c r="G42" s="193"/>
      <c r="H42" s="193"/>
      <c r="I42" s="193"/>
      <c r="J42" s="194"/>
      <c r="K42" s="3"/>
      <c r="L42" s="3"/>
      <c r="M42" s="3"/>
      <c r="N42" s="3"/>
      <c r="O42" s="3"/>
      <c r="P42" s="3"/>
      <c r="Q42" s="3"/>
      <c r="R42" s="3"/>
      <c r="S42" s="3"/>
      <c r="T42" s="3"/>
      <c r="U42" s="3"/>
      <c r="V42" s="3"/>
      <c r="W42" s="3"/>
      <c r="X42" s="3"/>
      <c r="Y42" s="3"/>
      <c r="Z42" s="3"/>
    </row>
    <row r="43" spans="1:26" ht="17.100000000000001" thickBot="1">
      <c r="A43" s="201"/>
      <c r="B43" s="196"/>
      <c r="C43" s="196"/>
      <c r="D43" s="196"/>
      <c r="E43" s="196"/>
      <c r="F43" s="196"/>
      <c r="G43" s="196"/>
      <c r="H43" s="196"/>
      <c r="I43" s="196"/>
      <c r="J43" s="197"/>
      <c r="K43" s="3"/>
      <c r="L43" s="3"/>
      <c r="M43" s="3"/>
      <c r="N43" s="3"/>
      <c r="O43" s="3"/>
      <c r="P43" s="3"/>
      <c r="Q43" s="3"/>
      <c r="R43" s="3"/>
      <c r="S43" s="3"/>
      <c r="T43" s="3"/>
      <c r="U43" s="3"/>
      <c r="V43" s="3"/>
      <c r="W43" s="3"/>
      <c r="X43" s="3"/>
      <c r="Y43" s="3"/>
      <c r="Z43" s="3"/>
    </row>
    <row r="44" spans="1:26" ht="17.100000000000001" thickBot="1">
      <c r="A44" s="1" t="s">
        <v>14</v>
      </c>
      <c r="B44" s="2"/>
      <c r="C44" s="2"/>
      <c r="D44" s="2"/>
      <c r="E44" s="2"/>
      <c r="F44" s="2"/>
      <c r="G44" s="2"/>
      <c r="H44" s="2"/>
      <c r="I44" s="2"/>
      <c r="J44" s="2"/>
      <c r="K44" s="3"/>
      <c r="L44" s="3"/>
      <c r="M44" s="3"/>
      <c r="N44" s="3"/>
      <c r="O44" s="3"/>
      <c r="P44" s="3"/>
      <c r="Q44" s="3"/>
      <c r="R44" s="3"/>
      <c r="S44" s="3"/>
      <c r="T44" s="3"/>
      <c r="U44" s="3"/>
      <c r="V44" s="3"/>
      <c r="W44" s="3"/>
      <c r="X44" s="3"/>
      <c r="Y44" s="3"/>
      <c r="Z44" s="3"/>
    </row>
    <row r="45" spans="1:26">
      <c r="A45" s="189" t="s">
        <v>15</v>
      </c>
      <c r="B45" s="190"/>
      <c r="C45" s="190"/>
      <c r="D45" s="190"/>
      <c r="E45" s="190"/>
      <c r="F45" s="190"/>
      <c r="G45" s="190"/>
      <c r="H45" s="190"/>
      <c r="I45" s="190"/>
      <c r="J45" s="191"/>
      <c r="K45" s="3"/>
      <c r="L45" s="3"/>
      <c r="M45" s="3"/>
      <c r="N45" s="3"/>
      <c r="O45" s="3"/>
      <c r="P45" s="3"/>
      <c r="Q45" s="3"/>
      <c r="R45" s="3"/>
      <c r="S45" s="3"/>
      <c r="T45" s="3"/>
      <c r="U45" s="3"/>
      <c r="V45" s="3"/>
      <c r="W45" s="3"/>
      <c r="X45" s="3"/>
      <c r="Y45" s="3"/>
      <c r="Z45" s="3"/>
    </row>
    <row r="46" spans="1:26">
      <c r="A46" s="192"/>
      <c r="B46" s="193"/>
      <c r="C46" s="193"/>
      <c r="D46" s="193"/>
      <c r="E46" s="193"/>
      <c r="F46" s="193"/>
      <c r="G46" s="193"/>
      <c r="H46" s="193"/>
      <c r="I46" s="193"/>
      <c r="J46" s="194"/>
      <c r="K46" s="3"/>
      <c r="L46" s="3"/>
      <c r="M46" s="3"/>
      <c r="N46" s="3"/>
      <c r="O46" s="3"/>
      <c r="P46" s="3"/>
      <c r="Q46" s="3"/>
      <c r="R46" s="3"/>
      <c r="S46" s="3"/>
      <c r="T46" s="3"/>
      <c r="U46" s="3"/>
      <c r="V46" s="3"/>
      <c r="W46" s="3"/>
      <c r="X46" s="3"/>
      <c r="Y46" s="3"/>
      <c r="Z46" s="3"/>
    </row>
    <row r="47" spans="1:26">
      <c r="A47" s="192"/>
      <c r="B47" s="193"/>
      <c r="C47" s="193"/>
      <c r="D47" s="193"/>
      <c r="E47" s="193"/>
      <c r="F47" s="193"/>
      <c r="G47" s="193"/>
      <c r="H47" s="193"/>
      <c r="I47" s="193"/>
      <c r="J47" s="194"/>
      <c r="K47" s="3"/>
      <c r="L47" s="3"/>
      <c r="M47" s="3"/>
      <c r="N47" s="3"/>
      <c r="O47" s="3"/>
      <c r="P47" s="3"/>
      <c r="Q47" s="3"/>
      <c r="R47" s="3"/>
      <c r="S47" s="3"/>
      <c r="T47" s="3"/>
      <c r="U47" s="3"/>
      <c r="V47" s="3"/>
      <c r="W47" s="3"/>
      <c r="X47" s="3"/>
      <c r="Y47" s="3"/>
      <c r="Z47" s="3"/>
    </row>
    <row r="48" spans="1:26">
      <c r="A48" s="192"/>
      <c r="B48" s="193"/>
      <c r="C48" s="193"/>
      <c r="D48" s="193"/>
      <c r="E48" s="193"/>
      <c r="F48" s="193"/>
      <c r="G48" s="193"/>
      <c r="H48" s="193"/>
      <c r="I48" s="193"/>
      <c r="J48" s="194"/>
      <c r="K48" s="3"/>
      <c r="L48" s="3"/>
      <c r="M48" s="3"/>
      <c r="N48" s="3"/>
      <c r="O48" s="3"/>
      <c r="P48" s="3"/>
      <c r="Q48" s="3"/>
      <c r="R48" s="3"/>
      <c r="S48" s="3"/>
      <c r="T48" s="3"/>
      <c r="U48" s="3"/>
      <c r="V48" s="3"/>
      <c r="W48" s="3"/>
      <c r="X48" s="3"/>
      <c r="Y48" s="3"/>
      <c r="Z48" s="3"/>
    </row>
    <row r="49" spans="1:26">
      <c r="A49" s="192"/>
      <c r="B49" s="193"/>
      <c r="C49" s="193"/>
      <c r="D49" s="193"/>
      <c r="E49" s="193"/>
      <c r="F49" s="193"/>
      <c r="G49" s="193"/>
      <c r="H49" s="193"/>
      <c r="I49" s="193"/>
      <c r="J49" s="194"/>
      <c r="K49" s="3"/>
      <c r="L49" s="3"/>
      <c r="M49" s="3"/>
      <c r="N49" s="3"/>
      <c r="O49" s="3"/>
      <c r="P49" s="3"/>
      <c r="Q49" s="3"/>
      <c r="R49" s="3"/>
      <c r="S49" s="3"/>
      <c r="T49" s="3"/>
      <c r="U49" s="3"/>
      <c r="V49" s="3"/>
      <c r="W49" s="3"/>
      <c r="X49" s="3"/>
      <c r="Y49" s="3"/>
      <c r="Z49" s="3"/>
    </row>
    <row r="50" spans="1:26">
      <c r="A50" s="192"/>
      <c r="B50" s="193"/>
      <c r="C50" s="193"/>
      <c r="D50" s="193"/>
      <c r="E50" s="193"/>
      <c r="F50" s="193"/>
      <c r="G50" s="193"/>
      <c r="H50" s="193"/>
      <c r="I50" s="193"/>
      <c r="J50" s="194"/>
      <c r="K50" s="3"/>
      <c r="L50" s="3"/>
      <c r="M50" s="3"/>
      <c r="N50" s="3"/>
      <c r="O50" s="3"/>
      <c r="P50" s="3"/>
      <c r="Q50" s="3"/>
      <c r="R50" s="3"/>
      <c r="S50" s="3"/>
      <c r="T50" s="3"/>
      <c r="U50" s="3"/>
      <c r="V50" s="3"/>
      <c r="W50" s="3"/>
      <c r="X50" s="3"/>
      <c r="Y50" s="3"/>
      <c r="Z50" s="3"/>
    </row>
    <row r="51" spans="1:26">
      <c r="A51" s="192"/>
      <c r="B51" s="193"/>
      <c r="C51" s="193"/>
      <c r="D51" s="193"/>
      <c r="E51" s="193"/>
      <c r="F51" s="193"/>
      <c r="G51" s="193"/>
      <c r="H51" s="193"/>
      <c r="I51" s="193"/>
      <c r="J51" s="194"/>
      <c r="K51" s="3"/>
      <c r="L51" s="3"/>
      <c r="M51" s="3"/>
      <c r="N51" s="3"/>
      <c r="O51" s="3"/>
      <c r="P51" s="3"/>
      <c r="Q51" s="3"/>
      <c r="R51" s="3"/>
      <c r="S51" s="3"/>
      <c r="T51" s="3"/>
      <c r="U51" s="3"/>
      <c r="V51" s="3"/>
      <c r="W51" s="3"/>
      <c r="X51" s="3"/>
      <c r="Y51" s="3"/>
      <c r="Z51" s="3"/>
    </row>
    <row r="52" spans="1:26">
      <c r="A52" s="192"/>
      <c r="B52" s="193"/>
      <c r="C52" s="193"/>
      <c r="D52" s="193"/>
      <c r="E52" s="193"/>
      <c r="F52" s="193"/>
      <c r="G52" s="193"/>
      <c r="H52" s="193"/>
      <c r="I52" s="193"/>
      <c r="J52" s="194"/>
      <c r="K52" s="3"/>
      <c r="L52" s="3"/>
      <c r="M52" s="3"/>
      <c r="N52" s="3"/>
      <c r="O52" s="3"/>
      <c r="P52" s="3"/>
      <c r="Q52" s="3"/>
      <c r="R52" s="3"/>
      <c r="S52" s="3"/>
      <c r="T52" s="3"/>
      <c r="U52" s="3"/>
      <c r="V52" s="3"/>
      <c r="W52" s="3"/>
      <c r="X52" s="3"/>
      <c r="Y52" s="3"/>
      <c r="Z52" s="3"/>
    </row>
    <row r="53" spans="1:26">
      <c r="A53" s="192"/>
      <c r="B53" s="193"/>
      <c r="C53" s="193"/>
      <c r="D53" s="193"/>
      <c r="E53" s="193"/>
      <c r="F53" s="193"/>
      <c r="G53" s="193"/>
      <c r="H53" s="193"/>
      <c r="I53" s="193"/>
      <c r="J53" s="194"/>
      <c r="K53" s="3"/>
      <c r="L53" s="3"/>
      <c r="M53" s="3"/>
      <c r="N53" s="3"/>
      <c r="O53" s="3"/>
      <c r="P53" s="3"/>
      <c r="Q53" s="3"/>
      <c r="R53" s="3"/>
      <c r="S53" s="3"/>
      <c r="T53" s="3"/>
      <c r="U53" s="3"/>
      <c r="V53" s="3"/>
      <c r="W53" s="3"/>
      <c r="X53" s="3"/>
      <c r="Y53" s="3"/>
      <c r="Z53" s="3"/>
    </row>
    <row r="54" spans="1:26">
      <c r="A54" s="192"/>
      <c r="B54" s="193"/>
      <c r="C54" s="193"/>
      <c r="D54" s="193"/>
      <c r="E54" s="193"/>
      <c r="F54" s="193"/>
      <c r="G54" s="193"/>
      <c r="H54" s="193"/>
      <c r="I54" s="193"/>
      <c r="J54" s="194"/>
      <c r="K54" s="3"/>
      <c r="L54" s="3"/>
      <c r="M54" s="3"/>
      <c r="N54" s="3"/>
      <c r="O54" s="3"/>
      <c r="P54" s="3"/>
      <c r="Q54" s="3"/>
      <c r="R54" s="3"/>
      <c r="S54" s="3"/>
      <c r="T54" s="3"/>
      <c r="U54" s="3"/>
      <c r="V54" s="3"/>
      <c r="W54" s="3"/>
      <c r="X54" s="3"/>
      <c r="Y54" s="3"/>
      <c r="Z54" s="3"/>
    </row>
    <row r="55" spans="1:26">
      <c r="A55" s="192"/>
      <c r="B55" s="193"/>
      <c r="C55" s="193"/>
      <c r="D55" s="193"/>
      <c r="E55" s="193"/>
      <c r="F55" s="193"/>
      <c r="G55" s="193"/>
      <c r="H55" s="193"/>
      <c r="I55" s="193"/>
      <c r="J55" s="194"/>
      <c r="K55" s="3"/>
      <c r="L55" s="3"/>
      <c r="M55" s="3"/>
      <c r="N55" s="3"/>
      <c r="O55" s="3"/>
      <c r="P55" s="3"/>
      <c r="Q55" s="3"/>
      <c r="R55" s="3"/>
      <c r="S55" s="3"/>
      <c r="T55" s="3"/>
      <c r="U55" s="3"/>
      <c r="V55" s="3"/>
      <c r="W55" s="3"/>
      <c r="X55" s="3"/>
      <c r="Y55" s="3"/>
      <c r="Z55" s="3"/>
    </row>
    <row r="56" spans="1:26">
      <c r="A56" s="192"/>
      <c r="B56" s="193"/>
      <c r="C56" s="193"/>
      <c r="D56" s="193"/>
      <c r="E56" s="193"/>
      <c r="F56" s="193"/>
      <c r="G56" s="193"/>
      <c r="H56" s="193"/>
      <c r="I56" s="193"/>
      <c r="J56" s="194"/>
      <c r="K56" s="3"/>
      <c r="L56" s="3"/>
      <c r="M56" s="3"/>
      <c r="N56" s="3"/>
      <c r="O56" s="3"/>
      <c r="P56" s="3"/>
      <c r="Q56" s="3"/>
      <c r="R56" s="3"/>
      <c r="S56" s="3"/>
      <c r="T56" s="3"/>
      <c r="U56" s="3"/>
      <c r="V56" s="3"/>
      <c r="W56" s="3"/>
      <c r="X56" s="3"/>
      <c r="Y56" s="3"/>
      <c r="Z56" s="3"/>
    </row>
    <row r="57" spans="1:26">
      <c r="A57" s="192"/>
      <c r="B57" s="193"/>
      <c r="C57" s="193"/>
      <c r="D57" s="193"/>
      <c r="E57" s="193"/>
      <c r="F57" s="193"/>
      <c r="G57" s="193"/>
      <c r="H57" s="193"/>
      <c r="I57" s="193"/>
      <c r="J57" s="194"/>
      <c r="K57" s="3"/>
      <c r="L57" s="3"/>
      <c r="M57" s="3"/>
      <c r="N57" s="3"/>
      <c r="O57" s="3"/>
      <c r="P57" s="3"/>
      <c r="Q57" s="3"/>
      <c r="R57" s="3"/>
      <c r="S57" s="3"/>
      <c r="T57" s="3"/>
      <c r="U57" s="3"/>
      <c r="V57" s="3"/>
      <c r="W57" s="3"/>
      <c r="X57" s="3"/>
      <c r="Y57" s="3"/>
      <c r="Z57" s="3"/>
    </row>
    <row r="58" spans="1:26">
      <c r="A58" s="192"/>
      <c r="B58" s="193"/>
      <c r="C58" s="193"/>
      <c r="D58" s="193"/>
      <c r="E58" s="193"/>
      <c r="F58" s="193"/>
      <c r="G58" s="193"/>
      <c r="H58" s="193"/>
      <c r="I58" s="193"/>
      <c r="J58" s="194"/>
      <c r="K58" s="3"/>
      <c r="L58" s="3"/>
      <c r="M58" s="3"/>
      <c r="N58" s="3"/>
      <c r="O58" s="3"/>
      <c r="P58" s="3"/>
      <c r="Q58" s="3"/>
      <c r="R58" s="3"/>
      <c r="S58" s="3"/>
      <c r="T58" s="3"/>
      <c r="U58" s="3"/>
      <c r="V58" s="3"/>
      <c r="W58" s="3"/>
      <c r="X58" s="3"/>
      <c r="Y58" s="3"/>
      <c r="Z58" s="3"/>
    </row>
    <row r="59" spans="1:26">
      <c r="A59" s="192"/>
      <c r="B59" s="193"/>
      <c r="C59" s="193"/>
      <c r="D59" s="193"/>
      <c r="E59" s="193"/>
      <c r="F59" s="193"/>
      <c r="G59" s="193"/>
      <c r="H59" s="193"/>
      <c r="I59" s="193"/>
      <c r="J59" s="194"/>
      <c r="K59" s="3"/>
      <c r="L59" s="3"/>
      <c r="M59" s="3"/>
      <c r="N59" s="3"/>
      <c r="O59" s="3"/>
      <c r="P59" s="3"/>
      <c r="Q59" s="3"/>
      <c r="R59" s="3"/>
      <c r="S59" s="3"/>
      <c r="T59" s="3"/>
      <c r="U59" s="3"/>
      <c r="V59" s="3"/>
      <c r="W59" s="3"/>
      <c r="X59" s="3"/>
      <c r="Y59" s="3"/>
      <c r="Z59" s="3"/>
    </row>
    <row r="60" spans="1:26" ht="17.100000000000001" thickBot="1">
      <c r="A60" s="195"/>
      <c r="B60" s="196"/>
      <c r="C60" s="196"/>
      <c r="D60" s="196"/>
      <c r="E60" s="196"/>
      <c r="F60" s="196"/>
      <c r="G60" s="196"/>
      <c r="H60" s="196"/>
      <c r="I60" s="196"/>
      <c r="J60" s="197"/>
      <c r="K60" s="3"/>
      <c r="L60" s="3"/>
      <c r="M60" s="3"/>
      <c r="N60" s="3"/>
      <c r="O60" s="3"/>
      <c r="P60" s="3"/>
      <c r="Q60" s="3"/>
      <c r="R60" s="3"/>
      <c r="S60" s="3"/>
      <c r="T60" s="3"/>
      <c r="U60" s="3"/>
      <c r="V60" s="3"/>
      <c r="W60" s="3"/>
      <c r="X60" s="3"/>
      <c r="Y60" s="3"/>
      <c r="Z60" s="3"/>
    </row>
    <row r="61" spans="1:26" ht="17.100000000000001" thickBot="1">
      <c r="A61" s="1" t="s">
        <v>16</v>
      </c>
      <c r="B61" s="2"/>
      <c r="C61" s="2"/>
      <c r="D61" s="2"/>
      <c r="E61" s="2"/>
      <c r="F61" s="2"/>
      <c r="G61" s="2"/>
      <c r="H61" s="2"/>
      <c r="I61" s="2"/>
      <c r="J61" s="2"/>
      <c r="K61" s="3"/>
      <c r="L61" s="3"/>
      <c r="M61" s="3"/>
      <c r="N61" s="3"/>
      <c r="O61" s="3"/>
      <c r="P61" s="3"/>
      <c r="Q61" s="3"/>
      <c r="R61" s="3"/>
      <c r="S61" s="3"/>
      <c r="T61" s="3"/>
      <c r="U61" s="3"/>
      <c r="V61" s="3"/>
      <c r="W61" s="3"/>
      <c r="X61" s="3"/>
      <c r="Y61" s="3"/>
      <c r="Z61" s="3"/>
    </row>
    <row r="62" spans="1:26">
      <c r="A62" s="189" t="s">
        <v>17</v>
      </c>
      <c r="B62" s="190"/>
      <c r="C62" s="190"/>
      <c r="D62" s="190"/>
      <c r="E62" s="190"/>
      <c r="F62" s="190"/>
      <c r="G62" s="190"/>
      <c r="H62" s="190"/>
      <c r="I62" s="190"/>
      <c r="J62" s="191"/>
      <c r="K62" s="3"/>
      <c r="L62" s="3"/>
      <c r="M62" s="3"/>
      <c r="N62" s="3"/>
      <c r="O62" s="3"/>
      <c r="P62" s="3"/>
      <c r="Q62" s="3"/>
      <c r="R62" s="3"/>
      <c r="S62" s="3"/>
      <c r="T62" s="3"/>
      <c r="U62" s="3"/>
      <c r="V62" s="3"/>
      <c r="W62" s="3"/>
      <c r="X62" s="3"/>
      <c r="Y62" s="3"/>
      <c r="Z62" s="3"/>
    </row>
    <row r="63" spans="1:26">
      <c r="A63" s="192"/>
      <c r="B63" s="193"/>
      <c r="C63" s="193"/>
      <c r="D63" s="193"/>
      <c r="E63" s="193"/>
      <c r="F63" s="193"/>
      <c r="G63" s="193"/>
      <c r="H63" s="193"/>
      <c r="I63" s="193"/>
      <c r="J63" s="194"/>
      <c r="K63" s="3"/>
      <c r="L63" s="3"/>
      <c r="M63" s="3"/>
      <c r="N63" s="3"/>
      <c r="O63" s="3"/>
      <c r="P63" s="3"/>
      <c r="Q63" s="3"/>
      <c r="R63" s="3"/>
      <c r="S63" s="3"/>
      <c r="T63" s="3"/>
      <c r="U63" s="3"/>
      <c r="V63" s="3"/>
      <c r="W63" s="3"/>
      <c r="X63" s="3"/>
      <c r="Y63" s="3"/>
      <c r="Z63" s="3"/>
    </row>
    <row r="64" spans="1:26">
      <c r="A64" s="192"/>
      <c r="B64" s="193"/>
      <c r="C64" s="193"/>
      <c r="D64" s="193"/>
      <c r="E64" s="193"/>
      <c r="F64" s="193"/>
      <c r="G64" s="193"/>
      <c r="H64" s="193"/>
      <c r="I64" s="193"/>
      <c r="J64" s="194"/>
      <c r="K64" s="3"/>
      <c r="L64" s="3"/>
      <c r="M64" s="3"/>
      <c r="N64" s="3"/>
      <c r="O64" s="3"/>
      <c r="P64" s="3"/>
      <c r="Q64" s="3"/>
      <c r="R64" s="3"/>
      <c r="S64" s="3"/>
      <c r="T64" s="3"/>
      <c r="U64" s="3"/>
      <c r="V64" s="3"/>
      <c r="W64" s="3"/>
      <c r="X64" s="3"/>
      <c r="Y64" s="3"/>
      <c r="Z64" s="3"/>
    </row>
    <row r="65" spans="1:26">
      <c r="A65" s="192"/>
      <c r="B65" s="193"/>
      <c r="C65" s="193"/>
      <c r="D65" s="193"/>
      <c r="E65" s="193"/>
      <c r="F65" s="193"/>
      <c r="G65" s="193"/>
      <c r="H65" s="193"/>
      <c r="I65" s="193"/>
      <c r="J65" s="194"/>
      <c r="K65" s="3"/>
      <c r="L65" s="3"/>
      <c r="M65" s="3"/>
      <c r="N65" s="3"/>
      <c r="O65" s="3"/>
      <c r="P65" s="3"/>
      <c r="Q65" s="3"/>
      <c r="R65" s="3"/>
      <c r="S65" s="3"/>
      <c r="T65" s="3"/>
      <c r="U65" s="3"/>
      <c r="V65" s="3"/>
      <c r="W65" s="3"/>
      <c r="X65" s="3"/>
      <c r="Y65" s="3"/>
      <c r="Z65" s="3"/>
    </row>
    <row r="66" spans="1:26">
      <c r="A66" s="192"/>
      <c r="B66" s="193"/>
      <c r="C66" s="193"/>
      <c r="D66" s="193"/>
      <c r="E66" s="193"/>
      <c r="F66" s="193"/>
      <c r="G66" s="193"/>
      <c r="H66" s="193"/>
      <c r="I66" s="193"/>
      <c r="J66" s="194"/>
      <c r="K66" s="3"/>
      <c r="L66" s="3"/>
      <c r="M66" s="3"/>
      <c r="N66" s="3"/>
      <c r="O66" s="3"/>
      <c r="P66" s="3"/>
      <c r="Q66" s="3"/>
      <c r="R66" s="3"/>
      <c r="S66" s="3"/>
      <c r="T66" s="3"/>
      <c r="U66" s="3"/>
      <c r="V66" s="3"/>
      <c r="W66" s="3"/>
      <c r="X66" s="3"/>
      <c r="Y66" s="3"/>
      <c r="Z66" s="3"/>
    </row>
    <row r="67" spans="1:26">
      <c r="A67" s="192"/>
      <c r="B67" s="193"/>
      <c r="C67" s="193"/>
      <c r="D67" s="193"/>
      <c r="E67" s="193"/>
      <c r="F67" s="193"/>
      <c r="G67" s="193"/>
      <c r="H67" s="193"/>
      <c r="I67" s="193"/>
      <c r="J67" s="194"/>
      <c r="K67" s="3"/>
      <c r="L67" s="3"/>
      <c r="M67" s="3"/>
      <c r="N67" s="3"/>
      <c r="O67" s="3"/>
      <c r="P67" s="3"/>
      <c r="Q67" s="3"/>
      <c r="R67" s="3"/>
      <c r="S67" s="3"/>
      <c r="T67" s="3"/>
      <c r="U67" s="3"/>
      <c r="V67" s="3"/>
      <c r="W67" s="3"/>
      <c r="X67" s="3"/>
      <c r="Y67" s="3"/>
      <c r="Z67" s="3"/>
    </row>
    <row r="68" spans="1:26">
      <c r="A68" s="192"/>
      <c r="B68" s="193"/>
      <c r="C68" s="193"/>
      <c r="D68" s="193"/>
      <c r="E68" s="193"/>
      <c r="F68" s="193"/>
      <c r="G68" s="193"/>
      <c r="H68" s="193"/>
      <c r="I68" s="193"/>
      <c r="J68" s="194"/>
      <c r="K68" s="3"/>
      <c r="L68" s="3"/>
      <c r="M68" s="3"/>
      <c r="N68" s="3"/>
      <c r="O68" s="3"/>
      <c r="P68" s="3"/>
      <c r="Q68" s="3"/>
      <c r="R68" s="3"/>
      <c r="S68" s="3"/>
      <c r="T68" s="3"/>
      <c r="U68" s="3"/>
      <c r="V68" s="3"/>
      <c r="W68" s="3"/>
      <c r="X68" s="3"/>
      <c r="Y68" s="3"/>
      <c r="Z68" s="3"/>
    </row>
    <row r="69" spans="1:26">
      <c r="A69" s="192"/>
      <c r="B69" s="193"/>
      <c r="C69" s="193"/>
      <c r="D69" s="193"/>
      <c r="E69" s="193"/>
      <c r="F69" s="193"/>
      <c r="G69" s="193"/>
      <c r="H69" s="193"/>
      <c r="I69" s="193"/>
      <c r="J69" s="194"/>
      <c r="K69" s="3"/>
      <c r="L69" s="3"/>
      <c r="M69" s="3"/>
      <c r="N69" s="3"/>
      <c r="O69" s="3"/>
      <c r="P69" s="3"/>
      <c r="Q69" s="3"/>
      <c r="R69" s="3"/>
      <c r="S69" s="3"/>
      <c r="T69" s="3"/>
      <c r="U69" s="3"/>
      <c r="V69" s="3"/>
      <c r="W69" s="3"/>
      <c r="X69" s="3"/>
      <c r="Y69" s="3"/>
      <c r="Z69" s="3"/>
    </row>
    <row r="70" spans="1:26">
      <c r="A70" s="192"/>
      <c r="B70" s="193"/>
      <c r="C70" s="193"/>
      <c r="D70" s="193"/>
      <c r="E70" s="193"/>
      <c r="F70" s="193"/>
      <c r="G70" s="193"/>
      <c r="H70" s="193"/>
      <c r="I70" s="193"/>
      <c r="J70" s="194"/>
      <c r="K70" s="3"/>
      <c r="L70" s="3"/>
      <c r="M70" s="3"/>
      <c r="N70" s="3"/>
      <c r="O70" s="3"/>
      <c r="P70" s="3"/>
      <c r="Q70" s="3"/>
      <c r="R70" s="3"/>
      <c r="S70" s="3"/>
      <c r="T70" s="3"/>
      <c r="U70" s="3"/>
      <c r="V70" s="3"/>
      <c r="W70" s="3"/>
      <c r="X70" s="3"/>
      <c r="Y70" s="3"/>
      <c r="Z70" s="3"/>
    </row>
    <row r="71" spans="1:26" ht="17.100000000000001" thickBot="1">
      <c r="A71" s="195"/>
      <c r="B71" s="196"/>
      <c r="C71" s="196"/>
      <c r="D71" s="196"/>
      <c r="E71" s="196"/>
      <c r="F71" s="196"/>
      <c r="G71" s="196"/>
      <c r="H71" s="196"/>
      <c r="I71" s="196"/>
      <c r="J71" s="197"/>
      <c r="K71" s="3"/>
      <c r="L71" s="3"/>
      <c r="M71" s="3"/>
      <c r="N71" s="3"/>
      <c r="O71" s="3"/>
      <c r="P71" s="3"/>
      <c r="Q71" s="3"/>
      <c r="R71" s="3"/>
      <c r="S71" s="3"/>
      <c r="T71" s="3"/>
      <c r="U71" s="3"/>
      <c r="V71" s="3"/>
      <c r="W71" s="3"/>
      <c r="X71" s="3"/>
      <c r="Y71" s="3"/>
      <c r="Z71" s="3"/>
    </row>
    <row r="72" spans="1:2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1:26">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spans="1:26">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spans="1:26">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spans="1:26">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spans="1:26">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spans="1:26">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spans="1:26">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spans="1:26">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spans="1:26">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spans="1:26">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row r="1011" spans="1:26">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row>
    <row r="1012" spans="1:26">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row>
    <row r="1013" spans="1:26">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row>
    <row r="1014" spans="1:26">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row>
    <row r="1015" spans="1:26">
      <c r="A1015" s="3"/>
      <c r="B1015" s="3"/>
      <c r="C1015" s="3"/>
      <c r="D1015" s="3"/>
      <c r="E1015" s="3"/>
      <c r="F1015" s="3"/>
      <c r="G1015" s="3"/>
      <c r="H1015" s="3"/>
      <c r="I1015" s="3"/>
      <c r="J1015" s="3"/>
      <c r="K1015" s="3"/>
      <c r="L1015" s="3"/>
      <c r="M1015" s="3"/>
      <c r="N1015" s="3"/>
      <c r="O1015" s="3"/>
      <c r="P1015" s="3"/>
      <c r="Q1015" s="3"/>
      <c r="R1015" s="3"/>
      <c r="S1015" s="3"/>
      <c r="T1015" s="3"/>
      <c r="U1015" s="3"/>
      <c r="V1015" s="3"/>
      <c r="W1015" s="3"/>
      <c r="X1015" s="3"/>
      <c r="Y1015" s="3"/>
      <c r="Z1015" s="3"/>
    </row>
    <row r="1016" spans="1:26">
      <c r="A1016" s="3"/>
      <c r="B1016" s="3"/>
      <c r="C1016" s="3"/>
      <c r="D1016" s="3"/>
      <c r="E1016" s="3"/>
      <c r="F1016" s="3"/>
      <c r="G1016" s="3"/>
      <c r="H1016" s="3"/>
      <c r="I1016" s="3"/>
      <c r="J1016" s="3"/>
      <c r="K1016" s="3"/>
      <c r="L1016" s="3"/>
      <c r="M1016" s="3"/>
      <c r="N1016" s="3"/>
      <c r="O1016" s="3"/>
      <c r="P1016" s="3"/>
      <c r="Q1016" s="3"/>
      <c r="R1016" s="3"/>
      <c r="S1016" s="3"/>
      <c r="T1016" s="3"/>
      <c r="U1016" s="3"/>
      <c r="V1016" s="3"/>
      <c r="W1016" s="3"/>
      <c r="X1016" s="3"/>
      <c r="Y1016" s="3"/>
      <c r="Z1016" s="3"/>
    </row>
    <row r="1017" spans="1:26">
      <c r="A1017" s="3"/>
      <c r="B1017" s="3"/>
      <c r="C1017" s="3"/>
      <c r="D1017" s="3"/>
      <c r="E1017" s="3"/>
      <c r="F1017" s="3"/>
      <c r="G1017" s="3"/>
      <c r="H1017" s="3"/>
      <c r="I1017" s="3"/>
      <c r="J1017" s="3"/>
      <c r="K1017" s="3"/>
      <c r="L1017" s="3"/>
      <c r="M1017" s="3"/>
      <c r="N1017" s="3"/>
      <c r="O1017" s="3"/>
      <c r="P1017" s="3"/>
      <c r="Q1017" s="3"/>
      <c r="R1017" s="3"/>
      <c r="S1017" s="3"/>
      <c r="T1017" s="3"/>
      <c r="U1017" s="3"/>
      <c r="V1017" s="3"/>
      <c r="W1017" s="3"/>
      <c r="X1017" s="3"/>
      <c r="Y1017" s="3"/>
      <c r="Z1017" s="3"/>
    </row>
    <row r="1018" spans="1:26">
      <c r="A1018" s="3"/>
      <c r="B1018" s="3"/>
      <c r="C1018" s="3"/>
      <c r="D1018" s="3"/>
      <c r="E1018" s="3"/>
      <c r="F1018" s="3"/>
      <c r="G1018" s="3"/>
      <c r="H1018" s="3"/>
      <c r="I1018" s="3"/>
      <c r="J1018" s="3"/>
      <c r="K1018" s="3"/>
      <c r="L1018" s="3"/>
      <c r="M1018" s="3"/>
      <c r="N1018" s="3"/>
      <c r="O1018" s="3"/>
      <c r="P1018" s="3"/>
      <c r="Q1018" s="3"/>
      <c r="R1018" s="3"/>
      <c r="S1018" s="3"/>
      <c r="T1018" s="3"/>
      <c r="U1018" s="3"/>
      <c r="V1018" s="3"/>
      <c r="W1018" s="3"/>
      <c r="X1018" s="3"/>
      <c r="Y1018" s="3"/>
      <c r="Z1018" s="3"/>
    </row>
    <row r="1019" spans="1:26">
      <c r="A1019" s="3"/>
      <c r="B1019" s="3"/>
      <c r="C1019" s="3"/>
      <c r="D1019" s="3"/>
      <c r="E1019" s="3"/>
      <c r="F1019" s="3"/>
      <c r="G1019" s="3"/>
      <c r="H1019" s="3"/>
      <c r="I1019" s="3"/>
      <c r="J1019" s="3"/>
      <c r="K1019" s="3"/>
      <c r="L1019" s="3"/>
      <c r="M1019" s="3"/>
      <c r="N1019" s="3"/>
      <c r="O1019" s="3"/>
      <c r="P1019" s="3"/>
      <c r="Q1019" s="3"/>
      <c r="R1019" s="3"/>
      <c r="S1019" s="3"/>
      <c r="T1019" s="3"/>
      <c r="U1019" s="3"/>
      <c r="V1019" s="3"/>
      <c r="W1019" s="3"/>
      <c r="X1019" s="3"/>
      <c r="Y1019" s="3"/>
      <c r="Z1019" s="3"/>
    </row>
    <row r="1020" spans="1:26">
      <c r="A1020" s="3"/>
      <c r="B1020" s="3"/>
      <c r="C1020" s="3"/>
      <c r="D1020" s="3"/>
      <c r="E1020" s="3"/>
      <c r="F1020" s="3"/>
      <c r="G1020" s="3"/>
      <c r="H1020" s="3"/>
      <c r="I1020" s="3"/>
      <c r="J1020" s="3"/>
      <c r="K1020" s="3"/>
      <c r="L1020" s="3"/>
      <c r="M1020" s="3"/>
      <c r="N1020" s="3"/>
      <c r="O1020" s="3"/>
      <c r="P1020" s="3"/>
      <c r="Q1020" s="3"/>
      <c r="R1020" s="3"/>
      <c r="S1020" s="3"/>
      <c r="T1020" s="3"/>
      <c r="U1020" s="3"/>
      <c r="V1020" s="3"/>
      <c r="W1020" s="3"/>
      <c r="X1020" s="3"/>
      <c r="Y1020" s="3"/>
      <c r="Z1020" s="3"/>
    </row>
    <row r="1021" spans="1:26">
      <c r="A1021" s="3"/>
      <c r="B1021" s="3"/>
      <c r="C1021" s="3"/>
      <c r="D1021" s="3"/>
      <c r="E1021" s="3"/>
      <c r="F1021" s="3"/>
      <c r="G1021" s="3"/>
      <c r="H1021" s="3"/>
      <c r="I1021" s="3"/>
      <c r="J1021" s="3"/>
      <c r="K1021" s="3"/>
      <c r="L1021" s="3"/>
      <c r="M1021" s="3"/>
      <c r="N1021" s="3"/>
      <c r="O1021" s="3"/>
      <c r="P1021" s="3"/>
      <c r="Q1021" s="3"/>
      <c r="R1021" s="3"/>
      <c r="S1021" s="3"/>
      <c r="T1021" s="3"/>
      <c r="U1021" s="3"/>
      <c r="V1021" s="3"/>
      <c r="W1021" s="3"/>
      <c r="X1021" s="3"/>
      <c r="Y1021" s="3"/>
      <c r="Z1021" s="3"/>
    </row>
    <row r="1022" spans="1:26">
      <c r="A1022" s="3"/>
      <c r="B1022" s="3"/>
      <c r="C1022" s="3"/>
      <c r="D1022" s="3"/>
      <c r="E1022" s="3"/>
      <c r="F1022" s="3"/>
      <c r="G1022" s="3"/>
      <c r="H1022" s="3"/>
      <c r="I1022" s="3"/>
      <c r="J1022" s="3"/>
      <c r="K1022" s="3"/>
      <c r="L1022" s="3"/>
      <c r="M1022" s="3"/>
      <c r="N1022" s="3"/>
      <c r="O1022" s="3"/>
      <c r="P1022" s="3"/>
      <c r="Q1022" s="3"/>
      <c r="R1022" s="3"/>
      <c r="S1022" s="3"/>
      <c r="T1022" s="3"/>
      <c r="U1022" s="3"/>
      <c r="V1022" s="3"/>
      <c r="W1022" s="3"/>
      <c r="X1022" s="3"/>
      <c r="Y1022" s="3"/>
      <c r="Z1022" s="3"/>
    </row>
    <row r="1023" spans="1:26">
      <c r="A1023" s="3"/>
      <c r="B1023" s="3"/>
      <c r="C1023" s="3"/>
      <c r="D1023" s="3"/>
      <c r="E1023" s="3"/>
      <c r="F1023" s="3"/>
      <c r="G1023" s="3"/>
      <c r="H1023" s="3"/>
      <c r="I1023" s="3"/>
      <c r="J1023" s="3"/>
      <c r="K1023" s="3"/>
      <c r="L1023" s="3"/>
      <c r="M1023" s="3"/>
      <c r="N1023" s="3"/>
      <c r="O1023" s="3"/>
      <c r="P1023" s="3"/>
      <c r="Q1023" s="3"/>
      <c r="R1023" s="3"/>
      <c r="S1023" s="3"/>
      <c r="T1023" s="3"/>
      <c r="U1023" s="3"/>
      <c r="V1023" s="3"/>
      <c r="W1023" s="3"/>
      <c r="X1023" s="3"/>
      <c r="Y1023" s="3"/>
      <c r="Z1023" s="3"/>
    </row>
    <row r="1024" spans="1:26">
      <c r="A1024" s="3"/>
      <c r="B1024" s="3"/>
      <c r="C1024" s="3"/>
      <c r="D1024" s="3"/>
      <c r="E1024" s="3"/>
      <c r="F1024" s="3"/>
      <c r="G1024" s="3"/>
      <c r="H1024" s="3"/>
      <c r="I1024" s="3"/>
      <c r="J1024" s="3"/>
      <c r="K1024" s="3"/>
      <c r="L1024" s="3"/>
      <c r="M1024" s="3"/>
      <c r="N1024" s="3"/>
      <c r="O1024" s="3"/>
      <c r="P1024" s="3"/>
      <c r="Q1024" s="3"/>
      <c r="R1024" s="3"/>
      <c r="S1024" s="3"/>
      <c r="T1024" s="3"/>
      <c r="U1024" s="3"/>
      <c r="V1024" s="3"/>
      <c r="W1024" s="3"/>
      <c r="X1024" s="3"/>
      <c r="Y1024" s="3"/>
    </row>
  </sheetData>
  <sheetProtection sheet="1" objects="1" scenarios="1" selectLockedCells="1" selectUnlockedCells="1"/>
  <mergeCells count="15">
    <mergeCell ref="A2:J11"/>
    <mergeCell ref="A12:J12"/>
    <mergeCell ref="A45:J60"/>
    <mergeCell ref="B39:J43"/>
    <mergeCell ref="A62:J71"/>
    <mergeCell ref="A19:A43"/>
    <mergeCell ref="C19:J19"/>
    <mergeCell ref="C20:J20"/>
    <mergeCell ref="C21:J21"/>
    <mergeCell ref="B22:J22"/>
    <mergeCell ref="A14:A17"/>
    <mergeCell ref="B14:J14"/>
    <mergeCell ref="B15:J15"/>
    <mergeCell ref="B16:J16"/>
    <mergeCell ref="B17:J17"/>
  </mergeCells>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24210-FB3D-F847-B264-FD372167864E}">
  <dimension ref="A1:E29"/>
  <sheetViews>
    <sheetView tabSelected="1" zoomScaleNormal="100" workbookViewId="0">
      <selection activeCell="C2" sqref="C2"/>
    </sheetView>
  </sheetViews>
  <sheetFormatPr defaultColWidth="10.875" defaultRowHeight="15.95"/>
  <cols>
    <col min="1" max="1" width="3.625" style="5" customWidth="1"/>
    <col min="2" max="2" width="58" style="5" customWidth="1"/>
    <col min="3" max="3" width="71.5" style="5" customWidth="1"/>
    <col min="4" max="4" width="2.5" style="5" customWidth="1"/>
    <col min="5" max="5" width="4.375" style="5" customWidth="1"/>
    <col min="6" max="16384" width="10.875" style="5"/>
  </cols>
  <sheetData>
    <row r="1" spans="1:5" ht="27.95" customHeight="1" thickBot="1">
      <c r="A1" s="27"/>
      <c r="B1" s="27" t="s">
        <v>18</v>
      </c>
      <c r="C1" s="168" t="s">
        <v>19</v>
      </c>
      <c r="D1" s="169"/>
      <c r="E1" s="170" t="s">
        <v>20</v>
      </c>
    </row>
    <row r="2" spans="1:5" ht="27.95" customHeight="1">
      <c r="A2" s="35" t="s">
        <v>21</v>
      </c>
      <c r="B2" s="8" t="s">
        <v>22</v>
      </c>
      <c r="C2" s="186" t="s">
        <v>23</v>
      </c>
      <c r="D2" s="165" t="str">
        <f>A2</f>
        <v>A</v>
      </c>
      <c r="E2" s="171" cm="1">
        <f t="array" ref="E2">_xlfn.IFS($C2=Options!B2,Options!A2,C2=Options!B3,Options!A3,C2=Options!B4,Options!A4,C2=Options!B5,Options!A5,C2=Options!B6,Options!A6,C2=Options!B7,Options!A7)</f>
        <v>1</v>
      </c>
    </row>
    <row r="3" spans="1:5" ht="27.95" customHeight="1">
      <c r="A3" s="33" t="s">
        <v>24</v>
      </c>
      <c r="B3" s="9" t="s">
        <v>25</v>
      </c>
      <c r="C3" s="186" t="s">
        <v>26</v>
      </c>
      <c r="D3" s="165" t="str">
        <f t="shared" ref="D3:D10" si="0">A3</f>
        <v>B</v>
      </c>
      <c r="E3" s="172" cm="1">
        <f t="array" ref="E3">_xlfn.IFS($C3=Options!C2,Options!A2,C3=Options!C3,Options!A3,C3=Options!C4,Options!A4,C3=Options!C5,Options!A5,C3=Options!C6,Options!A6,C3=Options!C7,Options!A7)</f>
        <v>3</v>
      </c>
    </row>
    <row r="4" spans="1:5" ht="66" customHeight="1">
      <c r="A4" s="35" t="s">
        <v>27</v>
      </c>
      <c r="B4" s="8" t="s">
        <v>28</v>
      </c>
      <c r="C4" s="186" t="s">
        <v>29</v>
      </c>
      <c r="D4" s="165" t="str">
        <f t="shared" si="0"/>
        <v>C</v>
      </c>
      <c r="E4" s="171" cm="1">
        <f t="array" ref="E4">_xlfn.IFS($C4=Options!D2,Options!A2,C4=Options!D3,Options!A3,C4=Options!D4,Options!A4,C4=Options!D5,Options!A5,C4=Options!D6,Options!A6)</f>
        <v>1</v>
      </c>
    </row>
    <row r="5" spans="1:5" ht="50.1" customHeight="1">
      <c r="A5" s="33" t="s">
        <v>30</v>
      </c>
      <c r="B5" s="9" t="s">
        <v>31</v>
      </c>
      <c r="C5" s="186" t="s">
        <v>32</v>
      </c>
      <c r="D5" s="165" t="str">
        <f t="shared" si="0"/>
        <v>D</v>
      </c>
      <c r="E5" s="172" cm="1">
        <f t="array" ref="E5">_xlfn.IFS($C5=Options!E2,Options!A2,C5=Options!E3,Options!A3,C5=Options!E4,Options!A4,C5=Options!E5,Options!A5,C5=Options!E6,Options!A6)</f>
        <v>4</v>
      </c>
    </row>
    <row r="6" spans="1:5" ht="53.1" customHeight="1">
      <c r="A6" s="35" t="s">
        <v>33</v>
      </c>
      <c r="B6" s="8" t="s">
        <v>34</v>
      </c>
      <c r="C6" s="187" t="s">
        <v>35</v>
      </c>
      <c r="D6" s="165" t="str">
        <f t="shared" si="0"/>
        <v>E</v>
      </c>
      <c r="E6" s="171" cm="1">
        <f t="array" ref="E6">_xlfn.IFS($C6=Options!F2,Options!A2,C6=Options!F3,Options!A3,C6=Options!F4,Options!A4,C6=Options!F5,Options!A5,C6=Options!F6,Options!A6,C6=Options!F7,Options!A7,C6=Options!F8,Options!A8)</f>
        <v>1</v>
      </c>
    </row>
    <row r="7" spans="1:5" ht="54.95" customHeight="1">
      <c r="A7" s="33" t="s">
        <v>36</v>
      </c>
      <c r="B7" s="9" t="s">
        <v>37</v>
      </c>
      <c r="C7" s="186" t="s">
        <v>38</v>
      </c>
      <c r="D7" s="165" t="str">
        <f t="shared" si="0"/>
        <v>F</v>
      </c>
      <c r="E7" s="172" cm="1">
        <f t="array" ref="E7">_xlfn.IFS($C7=Options!G2,Options!A2,C7=Options!G3,Options!A3,C7=Options!G4,Options!A4,C7=Options!G5,Options!A5,C7=Options!G6,Options!A6,C7=Options!G7,Options!A7)</f>
        <v>1</v>
      </c>
    </row>
    <row r="8" spans="1:5" ht="54" customHeight="1">
      <c r="A8" s="35" t="s">
        <v>39</v>
      </c>
      <c r="B8" s="8" t="s">
        <v>40</v>
      </c>
      <c r="C8" s="186" t="s">
        <v>41</v>
      </c>
      <c r="D8" s="165" t="str">
        <f t="shared" si="0"/>
        <v>G</v>
      </c>
      <c r="E8" s="171" cm="1">
        <f t="array" ref="E8">_xlfn.IFS($C8=Options!H2,Options!A2,C8=Options!H3,Options!A3,C8=Options!H4,Options!A4,C8=Options!H4,Options!A4,C8=Options!H5,Options!A5,C8=Options!H6,Options!A6,C8=Options!H7,Options!A7,C8=Options!H8,Options!A8,C8=Options!H9,Options!A9,C8=Options!H10,Options!A10,C8=Options!H11,Options!A11)</f>
        <v>1</v>
      </c>
    </row>
    <row r="9" spans="1:5" ht="45.95" customHeight="1">
      <c r="A9" s="33" t="s">
        <v>42</v>
      </c>
      <c r="B9" s="9" t="s">
        <v>43</v>
      </c>
      <c r="C9" s="186" t="s">
        <v>44</v>
      </c>
      <c r="D9" s="165" t="str">
        <f t="shared" si="0"/>
        <v>H</v>
      </c>
      <c r="E9" s="172" cm="1">
        <f t="array" ref="E9">_xlfn.IFS($C9=Options!I2,Options!A2,C9=Options!I3,Options!A3,C9=Options!I4,Options!A4,C9=Options!I5,Options!A5,C9=Options!I6,Options!A6,C9=Options!I7,Options!A7)</f>
        <v>4</v>
      </c>
    </row>
    <row r="10" spans="1:5" ht="56.1" customHeight="1" thickBot="1">
      <c r="A10" s="34" t="s">
        <v>45</v>
      </c>
      <c r="B10" s="8" t="s">
        <v>46</v>
      </c>
      <c r="C10" s="188" t="s">
        <v>47</v>
      </c>
      <c r="D10" s="166" t="str">
        <f t="shared" si="0"/>
        <v>I</v>
      </c>
      <c r="E10" s="167" cm="1">
        <f t="array" ref="E10">_xlfn.IFS($C10=Options!J2,Options!A2,C10=Options!J3,Options!A3,C10=Options!J4,Options!A4,C10=Options!J5,Options!A5,C10=Options!J6,Options!A6)</f>
        <v>2</v>
      </c>
    </row>
    <row r="11" spans="1:5" s="6" customFormat="1" ht="27.95" customHeight="1" thickBot="1">
      <c r="A11" s="211" t="s">
        <v>48</v>
      </c>
      <c r="B11" s="212"/>
      <c r="C11" s="63"/>
      <c r="D11" s="63"/>
      <c r="E11" s="64"/>
    </row>
    <row r="12" spans="1:5" ht="110.1" customHeight="1">
      <c r="A12" s="28"/>
      <c r="B12" s="25" t="s">
        <v>49</v>
      </c>
      <c r="C12" s="161" t="str" cm="1">
        <f t="array" ref="C12">_xlfn.IFS($E2=1,Outputs!C3,E2=2,Outputs!D3,E2=3,Outputs!E3,E2=4,Outputs!F3,E2=5,Outputs!G3,E2=6,Outputs!H3)</f>
        <v>For your type of organisations, the implementation of Digital Battery Passpots usually is of high practical relevance. Either because you may be a manufacturer or seller that places batteries or products with batteries on the market, or who will be directly or indirectly involved with the respective supply chians and life cycles in practice.</v>
      </c>
      <c r="D12" s="22"/>
      <c r="E12" s="22"/>
    </row>
    <row r="13" spans="1:5" ht="95.1" customHeight="1" thickBot="1">
      <c r="A13" s="29"/>
      <c r="B13" s="26" t="s">
        <v>50</v>
      </c>
      <c r="C13" s="159" t="str" cm="1">
        <f t="array" ref="C13">_xlfn.IFS(E3=1,Outputs!C5,E3=2,Outputs!D5,E3=3,Outputs!E5,E3=4,Outputs!F5,E3=5,Outputs!G5,E3=6,Outputs!H5)</f>
        <v>People who are forcused on the manufacturing or operational aspects of products usually are involved with the direct implementation of the Battery- or other Product Passports</v>
      </c>
      <c r="D13" s="24"/>
      <c r="E13" s="24"/>
    </row>
    <row r="14" spans="1:5" ht="27.95" customHeight="1">
      <c r="A14" s="30"/>
      <c r="B14" s="209" t="s">
        <v>51</v>
      </c>
      <c r="C14" s="150" t="str" cm="1">
        <f t="array" ref="C14">_xlfn.IFS(Counter!C15=1,"Competence Unit 1",Counter!C15=2,"Competence Unit 2",Counter!C15=3,"Competence Unit 3")</f>
        <v>Competence Unit 3</v>
      </c>
      <c r="D14" s="151"/>
      <c r="E14" s="152"/>
    </row>
    <row r="15" spans="1:5" ht="45" customHeight="1" thickBot="1">
      <c r="A15" s="7"/>
      <c r="B15" s="213"/>
      <c r="C15" s="157" t="str" cm="1">
        <f t="array" ref="C15">_xlfn.IFS(Counter!C15=1,Units!B2,Counter!C15=2,Units!B3,Counter!C15=3,Units!B4)</f>
        <v>Regulatory Landscape</v>
      </c>
      <c r="D15" s="153"/>
      <c r="E15" s="154"/>
    </row>
    <row r="16" spans="1:5" ht="26.1" customHeight="1">
      <c r="A16" s="7"/>
      <c r="B16" s="213"/>
      <c r="C16" s="149" t="str" cm="1">
        <f t="array" ref="C16">_xlfn.IFS(Counter!C18=1,"Competence Unit 1",Counter!C18=2,"Competence Unit 2",Counter!C18=3,"Competence Unit 3")</f>
        <v>Competence Unit 1</v>
      </c>
      <c r="D16" s="145"/>
      <c r="E16" s="146"/>
    </row>
    <row r="17" spans="1:5" ht="39.950000000000003" customHeight="1" thickBot="1">
      <c r="A17" s="31"/>
      <c r="B17" s="210"/>
      <c r="C17" s="158" t="str" cm="1">
        <f t="array" ref="C17">_xlfn.IFS(Counter!C18=1,Units!B2,Counter!C18=2,Units!B3,Counter!C18=3,Units!B4)</f>
        <v>Introduction to the Digital Product Passport and its Significance in the Battery Industry</v>
      </c>
      <c r="D17" s="147"/>
      <c r="E17" s="148"/>
    </row>
    <row r="18" spans="1:5" ht="27.95" customHeight="1" thickBot="1">
      <c r="A18" s="29"/>
      <c r="B18" s="26" t="s">
        <v>52</v>
      </c>
      <c r="C18" s="21"/>
      <c r="D18" s="21"/>
      <c r="E18" s="21"/>
    </row>
    <row r="19" spans="1:5" ht="27.95" customHeight="1">
      <c r="A19" s="7"/>
      <c r="B19" s="209" t="s">
        <v>53</v>
      </c>
      <c r="C19" s="150" t="str" cm="1">
        <f t="array" ref="C19">_xlfn.IFS(Counter!C15=1,"Competence Unit 1",Counter!C15=2,"Competence Unit 2",Counter!C15=3,"Competence Unit 3")</f>
        <v>Competence Unit 3</v>
      </c>
      <c r="D19" s="151"/>
      <c r="E19" s="152"/>
    </row>
    <row r="20" spans="1:5" ht="27.95" customHeight="1" thickBot="1">
      <c r="A20" s="7"/>
      <c r="B20" s="213"/>
      <c r="C20" s="155" t="str">
        <f>Counter!H15</f>
        <v xml:space="preserve">Assessing the Current State of Supply Chain, Production and Sustainability </v>
      </c>
      <c r="D20" s="153"/>
      <c r="E20" s="154"/>
    </row>
    <row r="21" spans="1:5" ht="27.95" customHeight="1">
      <c r="A21" s="7"/>
      <c r="B21" s="213"/>
      <c r="C21" s="144" t="str" cm="1">
        <f t="array" ref="C21">_xlfn.IFS(Counter!C18=1,"Competence Unit 1",Counter!C18=2,"Competence Unit 2",Counter!C18=3,"Competence Unit 3")</f>
        <v>Competence Unit 1</v>
      </c>
      <c r="D21" s="145"/>
      <c r="E21" s="146"/>
    </row>
    <row r="22" spans="1:5" ht="27.95" customHeight="1" thickBot="1">
      <c r="A22" s="7"/>
      <c r="B22" s="210"/>
      <c r="C22" s="156" t="str">
        <f>Counter!H18</f>
        <v xml:space="preserve">Regulatory Requirements and standards </v>
      </c>
      <c r="D22" s="147"/>
      <c r="E22" s="148"/>
    </row>
    <row r="23" spans="1:5" ht="171.95" customHeight="1">
      <c r="A23" s="32"/>
      <c r="B23" s="59" t="s">
        <v>54</v>
      </c>
      <c r="C23" s="160" t="str" cm="1">
        <f t="array" ref="C23">_xlfn.IFS(Counter!C15=1,Units!J2,Counter!C15=2,Units!J3,Counter!C15=3,Units!J4)</f>
        <v xml:space="preserve">With Competence Unit 3 you can gain a comprehensive and advanced knowledge of: 
DPP data Analytics 
Improving battery supply chain, production and sustainability processes 
Information Mapping 
DPP support digital tools  
DPP label creation and management 
Data protection and security protocols </v>
      </c>
      <c r="D23" s="21"/>
      <c r="E23" s="21"/>
    </row>
    <row r="24" spans="1:5" ht="201.95" customHeight="1">
      <c r="A24" s="30"/>
      <c r="B24" s="58" t="s">
        <v>55</v>
      </c>
      <c r="C24" s="162" t="str" cm="1">
        <f t="array" ref="C24">_xlfn.IFS(Counter!C18=1,Units!J2,Counter!C18=2,Units!J3,Counter!C18=3,Units!J4)</f>
        <v xml:space="preserve">With Competence Unit 1 you can gain a comprehensive and factual knowledge of: 
The scope of DPP and its application 
Benefits and main challenges of DPP implementation 
Battery production and supply chain 
Data management challenges </v>
      </c>
      <c r="D24" s="20"/>
      <c r="E24" s="20"/>
    </row>
    <row r="25" spans="1:5" ht="357.95" customHeight="1">
      <c r="A25" s="32"/>
      <c r="B25" s="59" t="s">
        <v>56</v>
      </c>
      <c r="C25" s="163" t="str" cm="1">
        <f t="array" ref="C25">_xlfn.IFS(Counter!C15=1,Units!K2,Counter!C15=2,Units!K3,Counter!C15=3,Units!K4)</f>
        <v xml:space="preserve">At the end of the Competence Unit 3 you can expect that you will be able to: 
Analyse current and emerging regulations 
Analyse DPP data for deeper insights into battery performance and sustainability. 
Monitor and evaluate the effectiveness of the DPP system 
Explore digital tools supporting DPP. 
Implement digital solutions for enhanced efficiency and data accuracy 
Develop processes for DPP label creation and management 
Identify best practices for data protection and ownership. 
Implement robust security protocols </v>
      </c>
      <c r="D25" s="24"/>
      <c r="E25" s="24"/>
    </row>
    <row r="26" spans="1:5" ht="357.95" customHeight="1">
      <c r="A26" s="30"/>
      <c r="B26" s="209" t="s">
        <v>57</v>
      </c>
      <c r="C26" s="164" t="str" cm="1">
        <f t="array" ref="C26">_xlfn.IFS(Counter!C18=1,Units!K2,Counter!C18=2,Units!K3,Counter!C18=3,Units!K4)</f>
        <v xml:space="preserve">At the end of the Competence Unit 1 you can expect that you will be able to: 
Define what the Digital Product Passport (DPP) is in general and a Digital Battery Passport (DBP) in particular, and what are theirits core features 
Identify the potential benefits and challenges of DPP adoption for their organization. 
Recognize the importance and benefits of the DPP in the battery industry. 
Identify relevant regulatory frameworks and standards for DPP 
Recognize the importance of supply chain management in DPP compliance.  
Identify challenges related to data protection and ownership in DPP implementation </v>
      </c>
      <c r="D26" s="20"/>
      <c r="E26" s="20"/>
    </row>
    <row r="27" spans="1:5" ht="18.95">
      <c r="A27" s="31"/>
      <c r="B27" s="210"/>
      <c r="C27" s="22"/>
      <c r="D27" s="22"/>
      <c r="E27" s="22"/>
    </row>
    <row r="28" spans="1:5" ht="96.95" customHeight="1">
      <c r="A28" s="59"/>
      <c r="B28" s="59" t="s">
        <v>58</v>
      </c>
      <c r="C28" s="178" t="str" cm="1">
        <f t="array" ref="C28">_xlfn.IFS($E9=1,Outputs!C7,E9=2,Outputs!D7,E9=3,Outputs!E7,E9=4,Outputs!F7,E9=5,Outputs!G7,E9=6,Outputs!H7)</f>
        <v xml:space="preserve">In the context of the PIECE Project, webinars and online courses have been designed and made available for an efficient dive into the topics of relevance. Anyway, to meet your preferred choice for a "customized On-Site Training", please don't hesitate to contact the PIECE Project Team who then can help to get such training arranged. </v>
      </c>
      <c r="D28" s="29"/>
      <c r="E28" s="29"/>
    </row>
    <row r="29" spans="1:5" ht="15.95" customHeight="1">
      <c r="B29" s="177"/>
    </row>
  </sheetData>
  <sheetProtection algorithmName="SHA-512" hashValue="KZrmO57zarV3Boykj5j/6zxnSObCSIVJh5JnWWQAy5X2K90/FEkdZRBPYl5ofNzfoIV8JLHE4GByit8v+Qq5lw==" saltValue="fz3wEEiqCStE4oSXPAp7Rg==" spinCount="100000" sheet="1" objects="1" scenarios="1" selectLockedCells="1"/>
  <mergeCells count="4">
    <mergeCell ref="B26:B27"/>
    <mergeCell ref="A11:B11"/>
    <mergeCell ref="B14:B17"/>
    <mergeCell ref="B19:B22"/>
  </mergeCells>
  <pageMargins left="0.7" right="0.7" top="0.78740157499999996" bottom="0.78740157499999996" header="0.3" footer="0.3"/>
  <extLst>
    <ext xmlns:x14="http://schemas.microsoft.com/office/spreadsheetml/2009/9/main" uri="{CCE6A557-97BC-4b89-ADB6-D9C93CAAB3DF}">
      <x14:dataValidations xmlns:xm="http://schemas.microsoft.com/office/excel/2006/main" count="9">
        <x14:dataValidation type="list" allowBlank="1" showInputMessage="1" showErrorMessage="1" xr:uid="{D94B6CEF-501C-8D4C-A947-5FD179F3E4B4}">
          <x14:formula1>
            <xm:f>Options!$B$2:$B$7</xm:f>
          </x14:formula1>
          <xm:sqref>C2</xm:sqref>
        </x14:dataValidation>
        <x14:dataValidation type="list" allowBlank="1" showInputMessage="1" showErrorMessage="1" xr:uid="{EC5CC49C-D5ED-8849-BEC7-C6E350444C41}">
          <x14:formula1>
            <xm:f>Options!$C$2:$C$7</xm:f>
          </x14:formula1>
          <xm:sqref>C3</xm:sqref>
        </x14:dataValidation>
        <x14:dataValidation type="list" allowBlank="1" showInputMessage="1" showErrorMessage="1" xr:uid="{82EAD0DB-993A-3B4E-B802-DD72CF215F7A}">
          <x14:formula1>
            <xm:f>Options!$E$2:$E$6</xm:f>
          </x14:formula1>
          <xm:sqref>C5</xm:sqref>
        </x14:dataValidation>
        <x14:dataValidation type="list" allowBlank="1" showInputMessage="1" showErrorMessage="1" xr:uid="{7650CC2C-C034-9649-8FDD-098D92F3F028}">
          <x14:formula1>
            <xm:f>Options!$F$2:$F$8</xm:f>
          </x14:formula1>
          <xm:sqref>C6</xm:sqref>
        </x14:dataValidation>
        <x14:dataValidation type="list" allowBlank="1" showInputMessage="1" showErrorMessage="1" xr:uid="{82ECD2FC-043C-7940-B0D8-7557EE86AB02}">
          <x14:formula1>
            <xm:f>Options!$I$2:$I$7</xm:f>
          </x14:formula1>
          <xm:sqref>C9</xm:sqref>
        </x14:dataValidation>
        <x14:dataValidation type="list" allowBlank="1" showInputMessage="1" showErrorMessage="1" xr:uid="{762C42EF-6AB6-E941-8812-0A54127E0FCC}">
          <x14:formula1>
            <xm:f>Options!$H$2:$H$11</xm:f>
          </x14:formula1>
          <xm:sqref>C8</xm:sqref>
        </x14:dataValidation>
        <x14:dataValidation type="list" allowBlank="1" showInputMessage="1" showErrorMessage="1" xr:uid="{9222AFF7-CE2F-324B-BB4D-481E90E0D1DE}">
          <x14:formula1>
            <xm:f>Options!$J$2:$J$6</xm:f>
          </x14:formula1>
          <xm:sqref>C10</xm:sqref>
        </x14:dataValidation>
        <x14:dataValidation type="list" allowBlank="1" showInputMessage="1" showErrorMessage="1" xr:uid="{D818E4DF-97FA-C142-BD1D-E96376D3E21C}">
          <x14:formula1>
            <xm:f>Options!$G$2:$G$7</xm:f>
          </x14:formula1>
          <xm:sqref>C7</xm:sqref>
        </x14:dataValidation>
        <x14:dataValidation type="list" allowBlank="1" showInputMessage="1" showErrorMessage="1" xr:uid="{33022754-1011-CF43-8C5C-61688D5DBF14}">
          <x14:formula1>
            <xm:f>Options!$D$2:$D$6</xm:f>
          </x14:formula1>
          <xm:sqref>C4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2391B-34C9-3A41-968C-6765F9C30DB9}">
  <dimension ref="A1:K11"/>
  <sheetViews>
    <sheetView topLeftCell="B1" zoomScale="140" zoomScaleNormal="140" workbookViewId="0">
      <selection activeCell="G7" sqref="G7"/>
    </sheetView>
  </sheetViews>
  <sheetFormatPr defaultColWidth="10.875" defaultRowHeight="15.95"/>
  <cols>
    <col min="1" max="1" width="10.875" style="11"/>
    <col min="2" max="2" width="21.875" style="11" customWidth="1"/>
    <col min="3" max="3" width="12.625" style="11" customWidth="1"/>
    <col min="4" max="4" width="10.875" style="11"/>
    <col min="5" max="5" width="12.875" style="11" customWidth="1"/>
    <col min="6" max="6" width="21.5" style="11" customWidth="1"/>
    <col min="7" max="7" width="21.875" style="11" customWidth="1"/>
    <col min="8" max="8" width="21.5" style="11" customWidth="1"/>
    <col min="9" max="9" width="10.875" style="11"/>
    <col min="10" max="10" width="21.5" style="11" customWidth="1"/>
    <col min="11" max="16384" width="10.875" style="11"/>
  </cols>
  <sheetData>
    <row r="1" spans="1:11" ht="35.1" thickBot="1">
      <c r="A1" s="17" t="s">
        <v>59</v>
      </c>
      <c r="B1" s="16">
        <v>1</v>
      </c>
      <c r="C1" s="16">
        <v>2</v>
      </c>
      <c r="D1" s="16">
        <v>3</v>
      </c>
      <c r="E1" s="16">
        <v>4</v>
      </c>
      <c r="F1" s="16">
        <v>5</v>
      </c>
      <c r="G1" s="16">
        <v>6</v>
      </c>
      <c r="H1" s="16">
        <v>7</v>
      </c>
      <c r="I1" s="16">
        <v>8</v>
      </c>
      <c r="J1" s="16">
        <v>9</v>
      </c>
      <c r="K1" s="16">
        <v>10</v>
      </c>
    </row>
    <row r="2" spans="1:11" ht="75.95" customHeight="1">
      <c r="A2" s="18">
        <v>1</v>
      </c>
      <c r="B2" s="15" t="s">
        <v>23</v>
      </c>
      <c r="C2" s="12" t="s">
        <v>60</v>
      </c>
      <c r="D2" s="12" t="s">
        <v>29</v>
      </c>
      <c r="E2" s="12" t="s">
        <v>61</v>
      </c>
      <c r="F2" s="12" t="s">
        <v>35</v>
      </c>
      <c r="G2" s="12" t="s">
        <v>38</v>
      </c>
      <c r="H2" s="12" t="s">
        <v>41</v>
      </c>
      <c r="I2" s="12" t="s">
        <v>62</v>
      </c>
      <c r="J2" s="12" t="s">
        <v>63</v>
      </c>
      <c r="K2" s="12"/>
    </row>
    <row r="3" spans="1:11" ht="57" customHeight="1">
      <c r="A3" s="18">
        <v>2</v>
      </c>
      <c r="B3" s="12" t="s">
        <v>64</v>
      </c>
      <c r="C3" s="12" t="s">
        <v>65</v>
      </c>
      <c r="D3" s="12" t="s">
        <v>66</v>
      </c>
      <c r="E3" s="12" t="s">
        <v>67</v>
      </c>
      <c r="F3" s="12" t="s">
        <v>68</v>
      </c>
      <c r="G3" s="12" t="s">
        <v>69</v>
      </c>
      <c r="H3" s="12" t="s">
        <v>70</v>
      </c>
      <c r="I3" s="12" t="s">
        <v>71</v>
      </c>
      <c r="J3" s="12" t="s">
        <v>47</v>
      </c>
      <c r="K3" s="12"/>
    </row>
    <row r="4" spans="1:11" ht="77.099999999999994" customHeight="1">
      <c r="A4" s="19">
        <v>3</v>
      </c>
      <c r="B4" s="12" t="s">
        <v>72</v>
      </c>
      <c r="C4" s="12" t="s">
        <v>26</v>
      </c>
      <c r="D4" s="12" t="s">
        <v>73</v>
      </c>
      <c r="E4" s="12" t="s">
        <v>74</v>
      </c>
      <c r="F4" s="12" t="s">
        <v>75</v>
      </c>
      <c r="G4" s="12" t="s">
        <v>76</v>
      </c>
      <c r="H4" s="12" t="s">
        <v>77</v>
      </c>
      <c r="I4" s="12" t="s">
        <v>78</v>
      </c>
      <c r="J4" s="12" t="s">
        <v>79</v>
      </c>
      <c r="K4" s="12"/>
    </row>
    <row r="5" spans="1:11" ht="102.95" customHeight="1">
      <c r="A5" s="18">
        <v>4</v>
      </c>
      <c r="B5" s="12" t="s">
        <v>80</v>
      </c>
      <c r="C5" s="12" t="s">
        <v>81</v>
      </c>
      <c r="D5" s="12" t="s">
        <v>82</v>
      </c>
      <c r="E5" s="12" t="s">
        <v>32</v>
      </c>
      <c r="F5" s="12" t="s">
        <v>83</v>
      </c>
      <c r="G5" s="12" t="s">
        <v>84</v>
      </c>
      <c r="H5" s="12" t="s">
        <v>85</v>
      </c>
      <c r="I5" s="12" t="s">
        <v>44</v>
      </c>
      <c r="J5" s="12" t="s">
        <v>86</v>
      </c>
      <c r="K5" s="12"/>
    </row>
    <row r="6" spans="1:11" ht="60.95" customHeight="1">
      <c r="A6" s="18">
        <v>5</v>
      </c>
      <c r="B6" s="12" t="s">
        <v>87</v>
      </c>
      <c r="C6" s="12" t="s">
        <v>88</v>
      </c>
      <c r="D6" s="12" t="s">
        <v>89</v>
      </c>
      <c r="E6" s="12" t="s">
        <v>89</v>
      </c>
      <c r="F6" s="12" t="s">
        <v>90</v>
      </c>
      <c r="G6" s="12" t="s">
        <v>91</v>
      </c>
      <c r="H6" s="12" t="s">
        <v>92</v>
      </c>
      <c r="I6" s="12" t="s">
        <v>93</v>
      </c>
      <c r="J6" s="12" t="s">
        <v>89</v>
      </c>
      <c r="K6" s="12"/>
    </row>
    <row r="7" spans="1:11" ht="75" customHeight="1">
      <c r="A7" s="18">
        <v>6</v>
      </c>
      <c r="B7" s="12" t="s">
        <v>89</v>
      </c>
      <c r="C7" s="12" t="s">
        <v>89</v>
      </c>
      <c r="D7" s="12"/>
      <c r="E7" s="12"/>
      <c r="F7" s="12" t="s">
        <v>94</v>
      </c>
      <c r="G7" s="12" t="s">
        <v>89</v>
      </c>
      <c r="H7" s="12" t="s">
        <v>76</v>
      </c>
      <c r="I7" s="12" t="s">
        <v>89</v>
      </c>
      <c r="J7" s="12"/>
      <c r="K7" s="12"/>
    </row>
    <row r="8" spans="1:11" ht="24" customHeight="1">
      <c r="A8" s="18">
        <v>7</v>
      </c>
      <c r="B8" s="12"/>
      <c r="C8" s="12"/>
      <c r="D8" s="12"/>
      <c r="E8" s="12"/>
      <c r="F8" s="12" t="s">
        <v>89</v>
      </c>
      <c r="G8" s="12"/>
      <c r="H8" s="12" t="s">
        <v>95</v>
      </c>
      <c r="I8" s="12"/>
      <c r="J8" s="12"/>
      <c r="K8" s="12"/>
    </row>
    <row r="9" spans="1:11" ht="33.950000000000003" customHeight="1">
      <c r="A9" s="18">
        <v>8</v>
      </c>
      <c r="B9" s="12"/>
      <c r="C9" s="12"/>
      <c r="D9" s="12"/>
      <c r="E9" s="12"/>
      <c r="F9" s="12"/>
      <c r="G9" s="12"/>
      <c r="H9" s="12" t="s">
        <v>96</v>
      </c>
      <c r="I9" s="12"/>
      <c r="J9" s="12"/>
      <c r="K9" s="12"/>
    </row>
    <row r="10" spans="1:11" ht="42" customHeight="1">
      <c r="A10" s="18">
        <v>9</v>
      </c>
      <c r="B10" s="12"/>
      <c r="C10" s="12"/>
      <c r="D10" s="12"/>
      <c r="E10" s="12"/>
      <c r="F10" s="12"/>
      <c r="G10" s="12"/>
      <c r="H10" s="12" t="s">
        <v>97</v>
      </c>
      <c r="I10" s="12"/>
      <c r="J10" s="12"/>
      <c r="K10" s="12"/>
    </row>
    <row r="11" spans="1:11" ht="17.100000000000001">
      <c r="A11" s="18">
        <v>10</v>
      </c>
      <c r="B11" s="12"/>
      <c r="C11" s="12"/>
      <c r="D11" s="12"/>
      <c r="E11" s="12"/>
      <c r="F11" s="12"/>
      <c r="G11" s="12"/>
      <c r="H11" s="12" t="s">
        <v>89</v>
      </c>
      <c r="I11" s="12"/>
      <c r="J11" s="12"/>
      <c r="K11" s="12"/>
    </row>
  </sheetData>
  <sheetProtection sheet="1" objects="1" scenarios="1" selectLockedCells="1" selectUnlockedCells="1"/>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D1C3D-96FD-4B42-B3EF-E4D1712ED8D4}">
  <dimension ref="A1:K4"/>
  <sheetViews>
    <sheetView zoomScale="130" zoomScaleNormal="130" workbookViewId="0">
      <pane ySplit="1" topLeftCell="A2" activePane="bottomLeft" state="frozen"/>
      <selection pane="bottomLeft" activeCell="H4" sqref="H4"/>
    </sheetView>
  </sheetViews>
  <sheetFormatPr defaultColWidth="11" defaultRowHeight="15.95"/>
  <cols>
    <col min="1" max="1" width="18.125" customWidth="1"/>
    <col min="2" max="2" width="21.625" customWidth="1"/>
    <col min="4" max="4" width="13.125" customWidth="1"/>
    <col min="5" max="5" width="12" customWidth="1"/>
    <col min="6" max="8" width="13.125" customWidth="1"/>
    <col min="9" max="9" width="19.125" customWidth="1"/>
    <col min="10" max="10" width="32.625" customWidth="1"/>
    <col min="11" max="11" width="65.125" customWidth="1"/>
  </cols>
  <sheetData>
    <row r="1" spans="1:11">
      <c r="A1" s="4" t="s">
        <v>98</v>
      </c>
      <c r="B1" s="4" t="s">
        <v>99</v>
      </c>
      <c r="C1" s="4" t="s">
        <v>100</v>
      </c>
      <c r="D1" s="4" t="s">
        <v>101</v>
      </c>
      <c r="E1" s="4" t="s">
        <v>102</v>
      </c>
      <c r="F1" s="4" t="s">
        <v>103</v>
      </c>
      <c r="G1" s="4" t="s">
        <v>104</v>
      </c>
      <c r="H1" s="4" t="s">
        <v>105</v>
      </c>
      <c r="I1" s="4" t="s">
        <v>106</v>
      </c>
      <c r="J1" s="4" t="s">
        <v>107</v>
      </c>
      <c r="K1" s="4" t="s">
        <v>108</v>
      </c>
    </row>
    <row r="2" spans="1:11" ht="260.10000000000002" customHeight="1" thickBot="1">
      <c r="A2" s="13" t="s">
        <v>109</v>
      </c>
      <c r="B2" s="14" t="s">
        <v>8</v>
      </c>
      <c r="C2" s="14" t="s">
        <v>110</v>
      </c>
      <c r="D2" s="14" t="s">
        <v>111</v>
      </c>
      <c r="E2" s="14" t="s">
        <v>112</v>
      </c>
      <c r="F2" s="14" t="s">
        <v>113</v>
      </c>
      <c r="G2" s="14"/>
      <c r="H2" s="14"/>
      <c r="I2" s="14" t="s">
        <v>114</v>
      </c>
      <c r="J2" s="14" t="s">
        <v>115</v>
      </c>
      <c r="K2" s="14" t="s">
        <v>116</v>
      </c>
    </row>
    <row r="3" spans="1:11" s="11" customFormat="1" ht="239.1" thickBot="1">
      <c r="A3" s="13" t="s">
        <v>117</v>
      </c>
      <c r="B3" s="14" t="s">
        <v>118</v>
      </c>
      <c r="C3" s="14" t="s">
        <v>119</v>
      </c>
      <c r="D3" s="14" t="s">
        <v>120</v>
      </c>
      <c r="E3" s="14" t="s">
        <v>121</v>
      </c>
      <c r="F3" s="14" t="s">
        <v>122</v>
      </c>
      <c r="G3" s="14"/>
      <c r="H3" s="14"/>
      <c r="I3" s="14" t="s">
        <v>10</v>
      </c>
      <c r="J3" s="14" t="s">
        <v>123</v>
      </c>
      <c r="K3" s="14" t="s">
        <v>124</v>
      </c>
    </row>
    <row r="4" spans="1:11" s="11" customFormat="1" ht="306.95" thickBot="1">
      <c r="A4" s="13" t="s">
        <v>125</v>
      </c>
      <c r="B4" s="14" t="s">
        <v>126</v>
      </c>
      <c r="C4" s="14" t="s">
        <v>127</v>
      </c>
      <c r="D4" s="14" t="s">
        <v>128</v>
      </c>
      <c r="E4" s="14" t="s">
        <v>129</v>
      </c>
      <c r="F4" s="14" t="s">
        <v>130</v>
      </c>
      <c r="G4" s="14" t="s">
        <v>131</v>
      </c>
      <c r="H4" s="14" t="s">
        <v>132</v>
      </c>
      <c r="I4" s="14" t="s">
        <v>133</v>
      </c>
      <c r="J4" s="14" t="s">
        <v>134</v>
      </c>
      <c r="K4" s="14" t="s">
        <v>135</v>
      </c>
    </row>
  </sheetData>
  <sheetProtection sheet="1" objects="1" scenarios="1" selectLockedCells="1" selectUnlockedCells="1"/>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2C24-77DD-DB4E-9050-1AADFA5325D6}">
  <dimension ref="A1:L18"/>
  <sheetViews>
    <sheetView topLeftCell="A7" workbookViewId="0">
      <selection activeCell="A4" sqref="A4:A5"/>
    </sheetView>
  </sheetViews>
  <sheetFormatPr defaultColWidth="11" defaultRowHeight="15.95"/>
  <cols>
    <col min="1" max="1" width="52.5" customWidth="1"/>
    <col min="2" max="2" width="3.875" style="5" customWidth="1"/>
    <col min="3" max="3" width="26" customWidth="1"/>
    <col min="4" max="4" width="21.875" customWidth="1"/>
    <col min="5" max="7" width="21.625" customWidth="1"/>
    <col min="8" max="8" width="18" customWidth="1"/>
  </cols>
  <sheetData>
    <row r="1" spans="1:12" ht="26.1" customHeight="1" thickBot="1">
      <c r="A1" s="216" t="s">
        <v>136</v>
      </c>
      <c r="B1" s="214"/>
      <c r="C1" s="214" t="s">
        <v>137</v>
      </c>
      <c r="D1" s="214"/>
      <c r="E1" s="214"/>
      <c r="F1" s="214"/>
      <c r="G1" s="214"/>
      <c r="H1" s="214"/>
      <c r="I1" s="214"/>
      <c r="J1" s="214"/>
      <c r="K1" s="214"/>
      <c r="L1" s="215"/>
    </row>
    <row r="2" spans="1:12" ht="26.1" customHeight="1">
      <c r="A2" s="217" t="s">
        <v>49</v>
      </c>
      <c r="B2" s="36" t="s">
        <v>21</v>
      </c>
      <c r="C2" s="37">
        <v>1</v>
      </c>
      <c r="D2" s="37">
        <v>2</v>
      </c>
      <c r="E2" s="37">
        <v>3</v>
      </c>
      <c r="F2" s="37">
        <v>4</v>
      </c>
      <c r="G2" s="37">
        <v>5</v>
      </c>
      <c r="H2" s="37">
        <v>6</v>
      </c>
      <c r="I2" s="37"/>
      <c r="J2" s="37"/>
      <c r="K2" s="37"/>
      <c r="L2" s="38"/>
    </row>
    <row r="3" spans="1:12" ht="270" customHeight="1">
      <c r="A3" s="210"/>
      <c r="B3" s="22"/>
      <c r="C3" s="40" t="s">
        <v>138</v>
      </c>
      <c r="D3" s="40" t="s">
        <v>138</v>
      </c>
      <c r="E3" s="40" t="s">
        <v>138</v>
      </c>
      <c r="F3" s="40" t="s">
        <v>139</v>
      </c>
      <c r="G3" s="40" t="s">
        <v>139</v>
      </c>
      <c r="H3" s="40" t="s">
        <v>139</v>
      </c>
      <c r="I3" s="40"/>
      <c r="J3" s="40"/>
      <c r="K3" s="40"/>
      <c r="L3" s="40"/>
    </row>
    <row r="4" spans="1:12" ht="18.95">
      <c r="A4" s="218" t="s">
        <v>140</v>
      </c>
      <c r="B4" s="179" t="s">
        <v>24</v>
      </c>
      <c r="C4" s="39">
        <v>1</v>
      </c>
      <c r="D4" s="39">
        <v>2</v>
      </c>
      <c r="E4" s="39">
        <v>3</v>
      </c>
      <c r="F4" s="39">
        <v>4</v>
      </c>
      <c r="G4" s="39">
        <v>5</v>
      </c>
      <c r="H4" s="39">
        <v>6</v>
      </c>
      <c r="I4" s="39"/>
      <c r="J4" s="39"/>
      <c r="K4" s="39"/>
      <c r="L4" s="39"/>
    </row>
    <row r="5" spans="1:12" ht="360">
      <c r="A5" s="219"/>
      <c r="B5" s="23"/>
      <c r="C5" s="40" t="s">
        <v>141</v>
      </c>
      <c r="D5" s="40" t="s">
        <v>142</v>
      </c>
      <c r="E5" s="40" t="s">
        <v>143</v>
      </c>
      <c r="F5" s="40" t="s">
        <v>144</v>
      </c>
      <c r="G5" s="40" t="s">
        <v>145</v>
      </c>
      <c r="H5" s="40" t="s">
        <v>146</v>
      </c>
      <c r="I5" s="40"/>
      <c r="J5" s="40"/>
      <c r="K5" s="40"/>
      <c r="L5" s="40"/>
    </row>
    <row r="6" spans="1:12">
      <c r="A6" s="220" t="s">
        <v>147</v>
      </c>
      <c r="B6" s="173" t="s">
        <v>42</v>
      </c>
      <c r="C6" s="174">
        <v>1</v>
      </c>
      <c r="D6" s="174">
        <v>2</v>
      </c>
      <c r="E6" s="174">
        <v>3</v>
      </c>
      <c r="F6" s="174">
        <v>4</v>
      </c>
      <c r="G6" s="174">
        <v>5</v>
      </c>
      <c r="H6" s="174">
        <v>6</v>
      </c>
    </row>
    <row r="7" spans="1:12" ht="408.95" customHeight="1">
      <c r="A7" s="221"/>
      <c r="B7" s="173"/>
      <c r="C7" s="40" t="s">
        <v>148</v>
      </c>
      <c r="D7" s="40" t="s">
        <v>149</v>
      </c>
      <c r="E7" s="40" t="s">
        <v>150</v>
      </c>
      <c r="F7" s="40" t="s">
        <v>151</v>
      </c>
      <c r="G7" s="40" t="s">
        <v>152</v>
      </c>
      <c r="H7" s="40" t="s">
        <v>148</v>
      </c>
    </row>
    <row r="9" spans="1:12" ht="20.100000000000001">
      <c r="A9" s="8" t="s">
        <v>22</v>
      </c>
      <c r="B9" s="5" t="s">
        <v>21</v>
      </c>
    </row>
    <row r="10" spans="1:12" ht="20.100000000000001">
      <c r="A10" s="9" t="s">
        <v>25</v>
      </c>
      <c r="B10" s="5" t="s">
        <v>24</v>
      </c>
    </row>
    <row r="11" spans="1:12" ht="60">
      <c r="A11" s="8" t="s">
        <v>153</v>
      </c>
      <c r="B11" s="5" t="s">
        <v>27</v>
      </c>
    </row>
    <row r="12" spans="1:12" ht="39.950000000000003">
      <c r="A12" s="9" t="s">
        <v>31</v>
      </c>
      <c r="B12" s="5" t="s">
        <v>30</v>
      </c>
    </row>
    <row r="13" spans="1:12" ht="39.950000000000003">
      <c r="A13" s="8" t="s">
        <v>154</v>
      </c>
      <c r="B13" s="5" t="s">
        <v>33</v>
      </c>
    </row>
    <row r="14" spans="1:12" ht="39.950000000000003">
      <c r="A14" s="9" t="s">
        <v>155</v>
      </c>
      <c r="B14" s="5" t="s">
        <v>36</v>
      </c>
    </row>
    <row r="15" spans="1:12" ht="39.950000000000003">
      <c r="A15" s="8" t="s">
        <v>156</v>
      </c>
      <c r="B15" s="5" t="s">
        <v>39</v>
      </c>
    </row>
    <row r="16" spans="1:12" ht="20.100000000000001">
      <c r="A16" s="9" t="s">
        <v>157</v>
      </c>
      <c r="B16" s="5" t="s">
        <v>42</v>
      </c>
    </row>
    <row r="17" spans="1:2" ht="20.100000000000001">
      <c r="A17" s="8" t="s">
        <v>158</v>
      </c>
      <c r="B17" s="5" t="s">
        <v>45</v>
      </c>
    </row>
    <row r="18" spans="1:2" ht="18.95">
      <c r="A18" s="10"/>
    </row>
  </sheetData>
  <sheetProtection sheet="1" objects="1" scenarios="1" selectLockedCells="1" selectUnlockedCells="1"/>
  <mergeCells count="5">
    <mergeCell ref="C1:L1"/>
    <mergeCell ref="A1:B1"/>
    <mergeCell ref="A2:A3"/>
    <mergeCell ref="A4:A5"/>
    <mergeCell ref="A6:A7"/>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62EEF-96C9-AC47-9605-D853F7E7E72D}">
  <dimension ref="A1:U61"/>
  <sheetViews>
    <sheetView topLeftCell="A2" zoomScaleNormal="100" workbookViewId="0">
      <pane xSplit="2" ySplit="1" topLeftCell="C3" activePane="bottomRight" state="frozen"/>
      <selection pane="bottomRight" activeCell="I26" sqref="I26"/>
      <selection pane="bottomLeft" activeCell="A3" sqref="A3"/>
      <selection pane="topRight" activeCell="C2" sqref="C2"/>
    </sheetView>
  </sheetViews>
  <sheetFormatPr defaultColWidth="11" defaultRowHeight="15.95"/>
  <cols>
    <col min="1" max="1" width="11.875" customWidth="1"/>
    <col min="2" max="2" width="48.875" customWidth="1"/>
    <col min="5" max="5" width="11.5" customWidth="1"/>
    <col min="7" max="7" width="13.125" customWidth="1"/>
    <col min="9" max="9" width="12.125" customWidth="1"/>
    <col min="11" max="11" width="11.625" customWidth="1"/>
    <col min="13" max="13" width="12" customWidth="1"/>
    <col min="14" max="14" width="11.625" customWidth="1"/>
  </cols>
  <sheetData>
    <row r="1" spans="1:21" ht="17.100000000000001" thickBot="1">
      <c r="A1" s="43"/>
      <c r="B1" s="44" t="s">
        <v>159</v>
      </c>
      <c r="C1" s="222">
        <v>1</v>
      </c>
      <c r="D1" s="223"/>
      <c r="E1" s="223"/>
      <c r="F1" s="224"/>
      <c r="G1" s="225">
        <v>2</v>
      </c>
      <c r="H1" s="226"/>
      <c r="I1" s="226"/>
      <c r="J1" s="227"/>
      <c r="K1" s="225">
        <v>3</v>
      </c>
      <c r="L1" s="226"/>
      <c r="M1" s="226"/>
      <c r="N1" s="226"/>
      <c r="O1" s="226"/>
      <c r="P1" s="226"/>
    </row>
    <row r="2" spans="1:21" s="41" customFormat="1" ht="117" customHeight="1" thickBot="1">
      <c r="A2" s="54"/>
      <c r="B2" s="55" t="s">
        <v>160</v>
      </c>
      <c r="C2" s="60" t="str">
        <f>Units!C2</f>
        <v xml:space="preserve">Overview of the DPP </v>
      </c>
      <c r="D2" s="126" t="str">
        <f>Units!D2</f>
        <v xml:space="preserve">Regulatory Requirements and standards </v>
      </c>
      <c r="E2" s="126" t="str">
        <f>Units!E2</f>
        <v xml:space="preserve">Supply chain and stakeholder’s roles </v>
      </c>
      <c r="F2" s="127" t="str">
        <f>Units!F2</f>
        <v xml:space="preserve">Data protection and ownership (Basics) </v>
      </c>
      <c r="G2" s="61" t="str">
        <f>Units!C3</f>
        <v xml:space="preserve">Understanding DBP Requirements and Guidelines </v>
      </c>
      <c r="H2" s="128" t="str">
        <f>Units!D3</f>
        <v xml:space="preserve">Integrating DBP into Business Operations </v>
      </c>
      <c r="I2" s="128" t="str">
        <f>Units!E3</f>
        <v xml:space="preserve">Collaboration and Stakeholder Engagement </v>
      </c>
      <c r="J2" s="128" t="str">
        <f>Units!F3</f>
        <v>DBP Data Protection and Security (Details)</v>
      </c>
      <c r="K2" s="49" t="str">
        <f>Units!C4</f>
        <v xml:space="preserve">DPP Monitoring, Evaluation, and Continuous Improvement </v>
      </c>
      <c r="L2" s="50" t="str">
        <f>Units!D4</f>
        <v xml:space="preserve">DPP Analytics </v>
      </c>
      <c r="M2" s="50" t="str">
        <f>Units!E4</f>
        <v xml:space="preserve">Assessing the Current State of Supply Chain, Production and Sustainability </v>
      </c>
      <c r="N2" s="50" t="str">
        <f>Units!F4</f>
        <v xml:space="preserve">Support Digital Tools and Technologies </v>
      </c>
      <c r="O2" s="50" t="str">
        <f>Units!G4</f>
        <v xml:space="preserve">Passport Labels </v>
      </c>
      <c r="P2" s="51" t="str">
        <f>Units!H4</f>
        <v xml:space="preserve">Ensuring Data Protection and Security Regulatory Compliance   </v>
      </c>
      <c r="Q2" s="42"/>
      <c r="S2" s="42" t="s">
        <v>161</v>
      </c>
      <c r="T2" s="41" t="s">
        <v>162</v>
      </c>
      <c r="U2" s="41" t="s">
        <v>163</v>
      </c>
    </row>
    <row r="3" spans="1:21">
      <c r="A3" s="228" t="s">
        <v>164</v>
      </c>
      <c r="B3" s="77" t="str">
        <f>Options!B2</f>
        <v>Manufacturing</v>
      </c>
      <c r="C3" s="84">
        <v>0</v>
      </c>
      <c r="D3" s="87">
        <v>2</v>
      </c>
      <c r="E3" s="85">
        <v>0</v>
      </c>
      <c r="F3" s="130">
        <v>0</v>
      </c>
      <c r="G3" s="84">
        <v>0</v>
      </c>
      <c r="H3" s="86">
        <v>1</v>
      </c>
      <c r="I3" s="85">
        <v>0</v>
      </c>
      <c r="J3" s="89">
        <v>0</v>
      </c>
      <c r="K3" s="129">
        <v>0</v>
      </c>
      <c r="L3" s="103">
        <v>0</v>
      </c>
      <c r="M3" s="104">
        <v>3</v>
      </c>
      <c r="N3" s="103">
        <v>0</v>
      </c>
      <c r="O3" s="103">
        <v>0</v>
      </c>
      <c r="P3" s="103">
        <v>0</v>
      </c>
      <c r="S3">
        <v>3</v>
      </c>
      <c r="T3">
        <v>1</v>
      </c>
      <c r="U3">
        <v>2</v>
      </c>
    </row>
    <row r="4" spans="1:21">
      <c r="A4" s="229"/>
      <c r="B4" s="78" t="str">
        <f>Options!B3</f>
        <v>Logistics/Supply Chain</v>
      </c>
      <c r="C4" s="90">
        <v>0</v>
      </c>
      <c r="D4" s="82">
        <v>2</v>
      </c>
      <c r="E4" s="80">
        <v>0</v>
      </c>
      <c r="F4" s="131">
        <v>0</v>
      </c>
      <c r="G4" s="90">
        <v>0</v>
      </c>
      <c r="H4" s="81">
        <v>1</v>
      </c>
      <c r="I4" s="80">
        <v>0</v>
      </c>
      <c r="J4" s="91">
        <v>0</v>
      </c>
      <c r="K4" s="99">
        <v>0</v>
      </c>
      <c r="L4" s="80">
        <v>0</v>
      </c>
      <c r="M4" s="83">
        <v>3</v>
      </c>
      <c r="N4" s="80">
        <v>0</v>
      </c>
      <c r="O4" s="80">
        <v>0</v>
      </c>
      <c r="P4" s="80">
        <v>0</v>
      </c>
      <c r="S4">
        <v>3</v>
      </c>
      <c r="T4">
        <v>1</v>
      </c>
      <c r="U4">
        <v>2</v>
      </c>
    </row>
    <row r="5" spans="1:21">
      <c r="A5" s="229"/>
      <c r="B5" s="78" t="str">
        <f>Options!B4</f>
        <v>Reuse/Repair/Recycling</v>
      </c>
      <c r="C5" s="90">
        <v>0</v>
      </c>
      <c r="D5" s="82">
        <v>2</v>
      </c>
      <c r="E5" s="80">
        <v>0</v>
      </c>
      <c r="F5" s="131">
        <v>0</v>
      </c>
      <c r="G5" s="90">
        <v>0</v>
      </c>
      <c r="H5" s="81">
        <v>1</v>
      </c>
      <c r="I5" s="80">
        <v>0</v>
      </c>
      <c r="J5" s="91">
        <v>0</v>
      </c>
      <c r="K5" s="99">
        <v>0</v>
      </c>
      <c r="L5" s="80">
        <v>0</v>
      </c>
      <c r="M5" s="83">
        <v>3</v>
      </c>
      <c r="N5" s="80">
        <v>0</v>
      </c>
      <c r="O5" s="80">
        <v>0</v>
      </c>
      <c r="P5" s="80">
        <v>0</v>
      </c>
      <c r="S5">
        <v>3</v>
      </c>
      <c r="T5">
        <v>1</v>
      </c>
      <c r="U5">
        <v>2</v>
      </c>
    </row>
    <row r="6" spans="1:21">
      <c r="A6" s="229"/>
      <c r="B6" s="78" t="str">
        <f>Options!B5</f>
        <v>Regulatory Body</v>
      </c>
      <c r="C6" s="107">
        <v>3</v>
      </c>
      <c r="D6" s="80">
        <v>0</v>
      </c>
      <c r="E6" s="80">
        <v>0</v>
      </c>
      <c r="F6" s="131">
        <v>0</v>
      </c>
      <c r="G6" s="140">
        <v>2</v>
      </c>
      <c r="H6" s="80">
        <v>0</v>
      </c>
      <c r="I6" s="80">
        <v>0</v>
      </c>
      <c r="J6" s="91">
        <v>0</v>
      </c>
      <c r="K6" s="137">
        <v>1</v>
      </c>
      <c r="L6" s="80">
        <v>0</v>
      </c>
      <c r="M6" s="80">
        <v>0</v>
      </c>
      <c r="N6" s="80">
        <v>0</v>
      </c>
      <c r="O6" s="80">
        <v>0</v>
      </c>
      <c r="P6" s="80">
        <v>0</v>
      </c>
      <c r="S6">
        <v>1</v>
      </c>
      <c r="T6">
        <v>2</v>
      </c>
      <c r="U6">
        <v>3</v>
      </c>
    </row>
    <row r="7" spans="1:21">
      <c r="A7" s="229"/>
      <c r="B7" s="78" t="str">
        <f>Options!B6</f>
        <v>Research/Development</v>
      </c>
      <c r="C7" s="90">
        <v>0</v>
      </c>
      <c r="D7" s="83">
        <v>3</v>
      </c>
      <c r="E7" s="80">
        <v>0</v>
      </c>
      <c r="F7" s="131">
        <v>0</v>
      </c>
      <c r="G7" s="140">
        <v>2</v>
      </c>
      <c r="H7" s="80">
        <v>0</v>
      </c>
      <c r="I7" s="80">
        <v>0</v>
      </c>
      <c r="J7" s="91">
        <v>0</v>
      </c>
      <c r="K7" s="137">
        <v>1</v>
      </c>
      <c r="L7" s="80">
        <v>0</v>
      </c>
      <c r="M7" s="80">
        <v>0</v>
      </c>
      <c r="N7" s="80">
        <v>0</v>
      </c>
      <c r="O7" s="80">
        <v>0</v>
      </c>
      <c r="P7" s="80">
        <v>0</v>
      </c>
      <c r="S7">
        <v>1</v>
      </c>
      <c r="T7">
        <v>2</v>
      </c>
      <c r="U7">
        <v>3</v>
      </c>
    </row>
    <row r="8" spans="1:21" ht="17.100000000000001" thickBot="1">
      <c r="A8" s="230"/>
      <c r="B8" s="79" t="str">
        <f>Options!B7</f>
        <v>Other</v>
      </c>
      <c r="C8" s="108">
        <v>1</v>
      </c>
      <c r="D8" s="94">
        <v>0</v>
      </c>
      <c r="E8" s="94">
        <v>0</v>
      </c>
      <c r="F8" s="132">
        <v>0</v>
      </c>
      <c r="G8" s="141">
        <v>2</v>
      </c>
      <c r="H8" s="94">
        <v>0</v>
      </c>
      <c r="I8" s="94">
        <v>0</v>
      </c>
      <c r="J8" s="97">
        <v>0</v>
      </c>
      <c r="K8" s="100">
        <v>0</v>
      </c>
      <c r="L8" s="94">
        <v>0</v>
      </c>
      <c r="M8" s="93">
        <v>3</v>
      </c>
      <c r="N8" s="94">
        <v>0</v>
      </c>
      <c r="O8" s="94">
        <v>0</v>
      </c>
      <c r="P8" s="94">
        <v>0</v>
      </c>
      <c r="S8">
        <v>1</v>
      </c>
      <c r="T8">
        <v>2</v>
      </c>
      <c r="U8">
        <v>3</v>
      </c>
    </row>
    <row r="9" spans="1:21">
      <c r="A9" s="231" t="s">
        <v>165</v>
      </c>
      <c r="B9" s="62" t="str">
        <f>Options!C2</f>
        <v>Management</v>
      </c>
      <c r="C9" s="102">
        <v>0</v>
      </c>
      <c r="D9" s="113">
        <v>1</v>
      </c>
      <c r="E9" s="103">
        <v>0</v>
      </c>
      <c r="F9" s="133">
        <v>0</v>
      </c>
      <c r="G9" s="102">
        <v>0</v>
      </c>
      <c r="H9" s="106">
        <v>2</v>
      </c>
      <c r="I9" s="103">
        <v>0</v>
      </c>
      <c r="J9" s="105">
        <v>0</v>
      </c>
      <c r="K9" s="129">
        <v>0</v>
      </c>
      <c r="L9" s="103">
        <v>0</v>
      </c>
      <c r="M9" s="104">
        <v>3</v>
      </c>
      <c r="N9" s="103">
        <v>0</v>
      </c>
      <c r="O9" s="103">
        <v>0</v>
      </c>
      <c r="P9" s="103">
        <v>0</v>
      </c>
    </row>
    <row r="10" spans="1:21">
      <c r="A10" s="232"/>
      <c r="B10" s="109" t="str">
        <f>Options!C3</f>
        <v>Legal</v>
      </c>
      <c r="C10" s="90">
        <v>0</v>
      </c>
      <c r="D10" s="81">
        <v>1</v>
      </c>
      <c r="E10" s="80">
        <v>0</v>
      </c>
      <c r="F10" s="131">
        <v>0</v>
      </c>
      <c r="G10" s="107">
        <v>3</v>
      </c>
      <c r="H10" s="80">
        <v>0</v>
      </c>
      <c r="I10" s="80">
        <v>0</v>
      </c>
      <c r="J10" s="91">
        <v>0</v>
      </c>
      <c r="K10" s="99">
        <v>0</v>
      </c>
      <c r="L10" s="80">
        <v>0</v>
      </c>
      <c r="M10" s="80">
        <v>0</v>
      </c>
      <c r="N10" s="82">
        <v>2</v>
      </c>
      <c r="O10" s="80">
        <v>0</v>
      </c>
      <c r="P10" s="80">
        <v>0</v>
      </c>
    </row>
    <row r="11" spans="1:21">
      <c r="A11" s="232"/>
      <c r="B11" s="109" t="str">
        <f>Options!C4</f>
        <v>Manufacturing/Operational</v>
      </c>
      <c r="C11" s="90">
        <v>0</v>
      </c>
      <c r="D11" s="82">
        <v>2</v>
      </c>
      <c r="E11" s="80">
        <v>0</v>
      </c>
      <c r="F11" s="131">
        <v>0</v>
      </c>
      <c r="G11" s="90">
        <v>0</v>
      </c>
      <c r="H11" s="80">
        <v>0</v>
      </c>
      <c r="I11" s="81">
        <v>1</v>
      </c>
      <c r="J11" s="91">
        <v>0</v>
      </c>
      <c r="K11" s="99">
        <v>0</v>
      </c>
      <c r="L11" s="80">
        <v>0</v>
      </c>
      <c r="M11" s="83">
        <v>3</v>
      </c>
      <c r="N11" s="80">
        <v>0</v>
      </c>
      <c r="O11" s="80">
        <v>0</v>
      </c>
      <c r="P11" s="80">
        <v>0</v>
      </c>
    </row>
    <row r="12" spans="1:21">
      <c r="A12" s="232"/>
      <c r="B12" s="109" t="str">
        <f>Options!C5</f>
        <v>Procurement</v>
      </c>
      <c r="C12" s="90">
        <v>0</v>
      </c>
      <c r="D12" s="80">
        <v>0</v>
      </c>
      <c r="E12" s="82">
        <v>2</v>
      </c>
      <c r="F12" s="131">
        <v>0</v>
      </c>
      <c r="G12" s="90">
        <v>0</v>
      </c>
      <c r="H12" s="80">
        <v>0</v>
      </c>
      <c r="I12" s="81">
        <v>1</v>
      </c>
      <c r="J12" s="91">
        <v>0</v>
      </c>
      <c r="K12" s="99">
        <v>0</v>
      </c>
      <c r="L12" s="80">
        <v>0</v>
      </c>
      <c r="M12" s="83">
        <v>3</v>
      </c>
      <c r="N12" s="80">
        <v>0</v>
      </c>
      <c r="O12" s="80">
        <v>0</v>
      </c>
      <c r="P12" s="80">
        <v>0</v>
      </c>
    </row>
    <row r="13" spans="1:21">
      <c r="A13" s="232"/>
      <c r="B13" s="109" t="str">
        <f>Options!C6</f>
        <v>Sales</v>
      </c>
      <c r="C13" s="90">
        <v>0</v>
      </c>
      <c r="D13" s="80">
        <v>0</v>
      </c>
      <c r="E13" s="80">
        <v>0</v>
      </c>
      <c r="F13" s="131">
        <v>0</v>
      </c>
      <c r="G13" s="90">
        <v>0</v>
      </c>
      <c r="H13" s="80">
        <v>0</v>
      </c>
      <c r="I13" s="81">
        <v>1</v>
      </c>
      <c r="J13" s="91">
        <v>0</v>
      </c>
      <c r="K13" s="99">
        <v>0</v>
      </c>
      <c r="L13" s="83">
        <v>3</v>
      </c>
      <c r="M13" s="80">
        <v>0</v>
      </c>
      <c r="N13" s="80">
        <v>0</v>
      </c>
      <c r="O13" s="80">
        <v>0</v>
      </c>
      <c r="P13" s="80">
        <v>0</v>
      </c>
    </row>
    <row r="14" spans="1:21" ht="17.100000000000001" thickBot="1">
      <c r="A14" s="233"/>
      <c r="B14" s="110" t="str">
        <f>Options!C7</f>
        <v>Other</v>
      </c>
      <c r="C14" s="114">
        <v>3</v>
      </c>
      <c r="D14" s="94">
        <v>0</v>
      </c>
      <c r="E14" s="94">
        <v>0</v>
      </c>
      <c r="F14" s="132">
        <v>0</v>
      </c>
      <c r="G14" s="108">
        <v>1</v>
      </c>
      <c r="H14" s="94">
        <v>0</v>
      </c>
      <c r="I14" s="94">
        <v>0</v>
      </c>
      <c r="J14" s="97">
        <v>0</v>
      </c>
      <c r="K14" s="100">
        <v>0</v>
      </c>
      <c r="L14" s="94">
        <v>0</v>
      </c>
      <c r="M14" s="94">
        <v>0</v>
      </c>
      <c r="N14" s="96">
        <v>2</v>
      </c>
      <c r="O14" s="94">
        <v>0</v>
      </c>
      <c r="P14" s="94">
        <v>0</v>
      </c>
    </row>
    <row r="15" spans="1:21">
      <c r="A15" s="237" t="s">
        <v>166</v>
      </c>
      <c r="B15" s="77" t="str">
        <f>Options!D2</f>
        <v>None</v>
      </c>
      <c r="C15" s="102">
        <v>0</v>
      </c>
      <c r="D15" s="104">
        <v>3</v>
      </c>
      <c r="E15" s="103">
        <v>0</v>
      </c>
      <c r="F15" s="133">
        <v>0</v>
      </c>
      <c r="G15" s="102">
        <v>0</v>
      </c>
      <c r="H15" s="103">
        <v>0</v>
      </c>
      <c r="I15" s="113">
        <v>1</v>
      </c>
      <c r="J15" s="105">
        <v>0</v>
      </c>
      <c r="K15" s="129">
        <v>0</v>
      </c>
      <c r="L15" s="103">
        <v>0</v>
      </c>
      <c r="M15" s="185">
        <v>2</v>
      </c>
      <c r="N15" s="103">
        <v>0</v>
      </c>
      <c r="O15" s="103">
        <v>0</v>
      </c>
      <c r="P15" s="103">
        <v>0</v>
      </c>
    </row>
    <row r="16" spans="1:21">
      <c r="A16" s="238"/>
      <c r="B16" s="78" t="str">
        <f>Options!D3</f>
        <v>Paper-based</v>
      </c>
      <c r="C16" s="107">
        <v>3</v>
      </c>
      <c r="D16" s="80">
        <v>0</v>
      </c>
      <c r="E16" s="80">
        <v>0</v>
      </c>
      <c r="F16" s="131">
        <v>0</v>
      </c>
      <c r="G16" s="90">
        <v>0</v>
      </c>
      <c r="H16" s="82">
        <v>2</v>
      </c>
      <c r="I16" s="80">
        <v>0</v>
      </c>
      <c r="J16" s="91">
        <v>0</v>
      </c>
      <c r="K16" s="99">
        <v>0</v>
      </c>
      <c r="L16" s="80">
        <v>0</v>
      </c>
      <c r="M16" s="80">
        <v>0</v>
      </c>
      <c r="N16" s="81">
        <v>1</v>
      </c>
      <c r="O16" s="80">
        <v>0</v>
      </c>
      <c r="P16" s="80">
        <v>0</v>
      </c>
    </row>
    <row r="17" spans="1:16">
      <c r="A17" s="238"/>
      <c r="B17" s="78" t="str">
        <f>Options!D4</f>
        <v>Excel/Spreadsheets</v>
      </c>
      <c r="C17" s="107">
        <v>3</v>
      </c>
      <c r="D17" s="80">
        <v>0</v>
      </c>
      <c r="E17" s="80">
        <v>0</v>
      </c>
      <c r="F17" s="131">
        <v>0</v>
      </c>
      <c r="G17" s="90">
        <v>0</v>
      </c>
      <c r="H17" s="82">
        <v>2</v>
      </c>
      <c r="I17" s="80">
        <v>0</v>
      </c>
      <c r="J17" s="91">
        <v>0</v>
      </c>
      <c r="K17" s="99">
        <v>0</v>
      </c>
      <c r="L17" s="80">
        <v>0</v>
      </c>
      <c r="M17" s="80">
        <v>0</v>
      </c>
      <c r="N17" s="81">
        <v>1</v>
      </c>
      <c r="O17" s="80">
        <v>0</v>
      </c>
      <c r="P17" s="80">
        <v>0</v>
      </c>
    </row>
    <row r="18" spans="1:16">
      <c r="A18" s="238"/>
      <c r="B18" s="78" t="str">
        <f>Options!D5</f>
        <v>Custom Software</v>
      </c>
      <c r="C18" s="90">
        <v>0</v>
      </c>
      <c r="D18" s="80">
        <v>0</v>
      </c>
      <c r="E18" s="80">
        <v>0</v>
      </c>
      <c r="F18" s="134">
        <v>1</v>
      </c>
      <c r="G18" s="90">
        <v>0</v>
      </c>
      <c r="H18" s="80">
        <v>0</v>
      </c>
      <c r="I18" s="82">
        <v>2</v>
      </c>
      <c r="J18" s="91">
        <v>0</v>
      </c>
      <c r="K18" s="99">
        <v>0</v>
      </c>
      <c r="L18" s="80">
        <v>0</v>
      </c>
      <c r="M18" s="83">
        <v>3</v>
      </c>
      <c r="N18" s="80">
        <v>0</v>
      </c>
      <c r="O18" s="80">
        <v>0</v>
      </c>
      <c r="P18" s="80">
        <v>0</v>
      </c>
    </row>
    <row r="19" spans="1:16" ht="17.100000000000001" thickBot="1">
      <c r="A19" s="239"/>
      <c r="B19" s="79" t="str">
        <f>Options!D6</f>
        <v>Other</v>
      </c>
      <c r="C19" s="115">
        <v>0</v>
      </c>
      <c r="D19" s="116">
        <v>3</v>
      </c>
      <c r="E19" s="117">
        <v>0</v>
      </c>
      <c r="F19" s="135">
        <v>0</v>
      </c>
      <c r="G19" s="115">
        <v>0</v>
      </c>
      <c r="H19" s="117">
        <v>0</v>
      </c>
      <c r="I19" s="119">
        <v>1</v>
      </c>
      <c r="J19" s="118">
        <v>0</v>
      </c>
      <c r="K19" s="138">
        <v>0</v>
      </c>
      <c r="L19" s="117">
        <v>0</v>
      </c>
      <c r="M19" s="120">
        <v>2</v>
      </c>
      <c r="N19" s="117">
        <v>0</v>
      </c>
      <c r="O19" s="117">
        <v>0</v>
      </c>
      <c r="P19" s="117">
        <v>0</v>
      </c>
    </row>
    <row r="20" spans="1:16">
      <c r="A20" s="231" t="s">
        <v>167</v>
      </c>
      <c r="B20" s="62" t="str">
        <f>Options!E2</f>
        <v>No, I think it’s not relevant for my work</v>
      </c>
      <c r="C20" s="84">
        <v>0</v>
      </c>
      <c r="D20" s="88">
        <v>3</v>
      </c>
      <c r="E20" s="85">
        <v>0</v>
      </c>
      <c r="F20" s="130">
        <v>0</v>
      </c>
      <c r="G20" s="84">
        <v>0</v>
      </c>
      <c r="H20" s="85">
        <v>0</v>
      </c>
      <c r="I20" s="86">
        <v>1</v>
      </c>
      <c r="J20" s="89">
        <v>0</v>
      </c>
      <c r="K20" s="98">
        <v>0</v>
      </c>
      <c r="L20" s="85">
        <v>0</v>
      </c>
      <c r="M20" s="87">
        <v>2</v>
      </c>
      <c r="N20" s="85">
        <v>0</v>
      </c>
      <c r="O20" s="85">
        <v>0</v>
      </c>
      <c r="P20" s="85">
        <v>0</v>
      </c>
    </row>
    <row r="21" spans="1:16">
      <c r="A21" s="232"/>
      <c r="B21" s="109" t="str">
        <f>Options!E3</f>
        <v>Heard about it but did not dive into it</v>
      </c>
      <c r="C21" s="90">
        <v>0</v>
      </c>
      <c r="D21" s="83">
        <v>3</v>
      </c>
      <c r="E21" s="80">
        <v>0</v>
      </c>
      <c r="F21" s="131">
        <v>0</v>
      </c>
      <c r="G21" s="90">
        <v>0</v>
      </c>
      <c r="H21" s="80">
        <v>0</v>
      </c>
      <c r="I21" s="81">
        <v>1</v>
      </c>
      <c r="J21" s="91">
        <v>0</v>
      </c>
      <c r="K21" s="99">
        <v>0</v>
      </c>
      <c r="L21" s="80">
        <v>0</v>
      </c>
      <c r="M21" s="82">
        <v>2</v>
      </c>
      <c r="N21" s="80">
        <v>0</v>
      </c>
      <c r="O21" s="80">
        <v>0</v>
      </c>
      <c r="P21" s="80">
        <v>0</v>
      </c>
    </row>
    <row r="22" spans="1:16">
      <c r="A22" s="232"/>
      <c r="B22" s="109" t="str">
        <f>Options!E4</f>
        <v>We plan to explore DPPs in the next 24 month</v>
      </c>
      <c r="C22" s="90">
        <v>0</v>
      </c>
      <c r="D22" s="80">
        <v>0</v>
      </c>
      <c r="E22" s="81">
        <v>1</v>
      </c>
      <c r="F22" s="131">
        <v>0</v>
      </c>
      <c r="G22" s="90">
        <v>0</v>
      </c>
      <c r="H22" s="82">
        <v>2</v>
      </c>
      <c r="I22" s="80">
        <v>0</v>
      </c>
      <c r="J22" s="91">
        <v>0</v>
      </c>
      <c r="K22" s="99">
        <v>0</v>
      </c>
      <c r="L22" s="80">
        <v>0</v>
      </c>
      <c r="M22" s="83">
        <v>3</v>
      </c>
      <c r="N22" s="80">
        <v>0</v>
      </c>
      <c r="O22" s="80">
        <v>0</v>
      </c>
      <c r="P22" s="80">
        <v>0</v>
      </c>
    </row>
    <row r="23" spans="1:16">
      <c r="A23" s="232"/>
      <c r="B23" s="109" t="str">
        <f>Options!E5</f>
        <v>Yes, we implemented DPPs for all of our products/services</v>
      </c>
      <c r="C23" s="90">
        <v>0</v>
      </c>
      <c r="D23" s="80">
        <v>0</v>
      </c>
      <c r="E23" s="80">
        <v>0</v>
      </c>
      <c r="F23" s="134">
        <v>1</v>
      </c>
      <c r="G23" s="90">
        <v>0</v>
      </c>
      <c r="H23" s="80">
        <v>0</v>
      </c>
      <c r="I23" s="83">
        <v>3</v>
      </c>
      <c r="J23" s="91">
        <v>0</v>
      </c>
      <c r="K23" s="99">
        <v>0</v>
      </c>
      <c r="L23" s="80">
        <v>0</v>
      </c>
      <c r="M23" s="82">
        <v>2</v>
      </c>
      <c r="N23" s="80">
        <v>0</v>
      </c>
      <c r="O23" s="80">
        <v>0</v>
      </c>
      <c r="P23" s="80">
        <v>0</v>
      </c>
    </row>
    <row r="24" spans="1:16" ht="17.100000000000001" thickBot="1">
      <c r="A24" s="233"/>
      <c r="B24" s="110" t="str">
        <f>Options!E6</f>
        <v>Other</v>
      </c>
      <c r="C24" s="114">
        <v>3</v>
      </c>
      <c r="D24" s="94">
        <v>0</v>
      </c>
      <c r="E24" s="94">
        <v>0</v>
      </c>
      <c r="F24" s="132">
        <v>0</v>
      </c>
      <c r="G24" s="92">
        <v>0</v>
      </c>
      <c r="H24" s="95">
        <v>1</v>
      </c>
      <c r="I24" s="94">
        <v>0</v>
      </c>
      <c r="J24" s="97">
        <v>0</v>
      </c>
      <c r="K24" s="100">
        <v>0</v>
      </c>
      <c r="L24" s="94">
        <v>0</v>
      </c>
      <c r="M24" s="96">
        <v>2</v>
      </c>
      <c r="N24" s="94">
        <v>0</v>
      </c>
      <c r="O24" s="94">
        <v>0</v>
      </c>
      <c r="P24" s="94">
        <v>0</v>
      </c>
    </row>
    <row r="25" spans="1:16">
      <c r="A25" s="237" t="s">
        <v>168</v>
      </c>
      <c r="B25" s="77" t="str">
        <f>Options!F2</f>
        <v>Implementing DPPs is a very complex task. I'm missing experience and need general guidance</v>
      </c>
      <c r="C25" s="81">
        <v>1</v>
      </c>
      <c r="D25" s="103">
        <v>0</v>
      </c>
      <c r="E25" s="103">
        <v>0</v>
      </c>
      <c r="F25" s="133">
        <v>0</v>
      </c>
      <c r="G25" s="102">
        <v>0</v>
      </c>
      <c r="H25" s="83">
        <v>3</v>
      </c>
      <c r="I25" s="103">
        <v>0</v>
      </c>
      <c r="J25" s="105">
        <v>0</v>
      </c>
      <c r="K25" s="129">
        <v>0</v>
      </c>
      <c r="L25" s="103">
        <v>0</v>
      </c>
      <c r="M25" s="103">
        <v>0</v>
      </c>
      <c r="N25" s="82">
        <v>2</v>
      </c>
      <c r="O25" s="103">
        <v>0</v>
      </c>
      <c r="P25" s="103">
        <v>0</v>
      </c>
    </row>
    <row r="26" spans="1:16">
      <c r="A26" s="238"/>
      <c r="B26" s="78" t="str">
        <f>Options!F3</f>
        <v>I have no clue about the regulatory requirements on DPPs</v>
      </c>
      <c r="C26" s="80">
        <v>0</v>
      </c>
      <c r="D26" s="83">
        <v>3</v>
      </c>
      <c r="E26" s="80">
        <v>0</v>
      </c>
      <c r="F26" s="131">
        <v>0</v>
      </c>
      <c r="G26" s="90">
        <v>0</v>
      </c>
      <c r="H26" s="123">
        <v>2</v>
      </c>
      <c r="I26" s="80">
        <v>0</v>
      </c>
      <c r="J26" s="91">
        <v>0</v>
      </c>
      <c r="K26" s="99">
        <v>0</v>
      </c>
      <c r="L26" s="80">
        <v>0</v>
      </c>
      <c r="M26" s="80">
        <v>0</v>
      </c>
      <c r="N26" s="81">
        <v>1</v>
      </c>
      <c r="O26" s="80">
        <v>0</v>
      </c>
      <c r="P26" s="80">
        <v>0</v>
      </c>
    </row>
    <row r="27" spans="1:16">
      <c r="A27" s="238"/>
      <c r="B27" s="78" t="str">
        <f>Options!F4</f>
        <v xml:space="preserve">I don't understand the expectations of my customers in terms of DPPs </v>
      </c>
      <c r="C27" s="80">
        <v>0</v>
      </c>
      <c r="D27" s="80">
        <v>0</v>
      </c>
      <c r="E27" s="82">
        <v>2</v>
      </c>
      <c r="F27" s="131">
        <v>0</v>
      </c>
      <c r="G27" s="90">
        <v>0</v>
      </c>
      <c r="H27" s="80">
        <v>0</v>
      </c>
      <c r="I27" s="83">
        <v>3</v>
      </c>
      <c r="J27" s="91">
        <v>0</v>
      </c>
      <c r="K27" s="99">
        <v>0</v>
      </c>
      <c r="L27" s="80">
        <v>0</v>
      </c>
      <c r="M27" s="81">
        <v>1</v>
      </c>
      <c r="N27" s="80">
        <v>0</v>
      </c>
      <c r="O27" s="80">
        <v>0</v>
      </c>
      <c r="P27" s="80">
        <v>0</v>
      </c>
    </row>
    <row r="28" spans="1:16">
      <c r="A28" s="238"/>
      <c r="B28" s="78" t="str">
        <f>Options!F5</f>
        <v>I have other things to do that are of higher priority</v>
      </c>
      <c r="C28" s="80">
        <v>0</v>
      </c>
      <c r="D28" s="83">
        <v>3</v>
      </c>
      <c r="E28" s="80">
        <v>0</v>
      </c>
      <c r="F28" s="131">
        <v>0</v>
      </c>
      <c r="G28" s="140">
        <v>2</v>
      </c>
      <c r="H28" s="80">
        <v>0</v>
      </c>
      <c r="I28" s="80">
        <v>0</v>
      </c>
      <c r="J28" s="91">
        <v>0</v>
      </c>
      <c r="K28" s="99">
        <v>0</v>
      </c>
      <c r="L28" s="80">
        <v>0</v>
      </c>
      <c r="M28" s="81">
        <v>1</v>
      </c>
      <c r="N28" s="80">
        <v>0</v>
      </c>
      <c r="O28" s="80">
        <v>0</v>
      </c>
      <c r="P28" s="80">
        <v>0</v>
      </c>
    </row>
    <row r="29" spans="1:16">
      <c r="A29" s="238"/>
      <c r="B29" s="78" t="str">
        <f>Options!F6</f>
        <v>I don't have enough internal resources to deal with DPPs</v>
      </c>
      <c r="C29" s="80">
        <v>0</v>
      </c>
      <c r="D29" s="80">
        <v>0</v>
      </c>
      <c r="E29" s="83">
        <v>3</v>
      </c>
      <c r="F29" s="131">
        <v>0</v>
      </c>
      <c r="G29" s="90">
        <v>0</v>
      </c>
      <c r="H29" s="80">
        <v>0</v>
      </c>
      <c r="I29" s="81">
        <v>1</v>
      </c>
      <c r="J29" s="91">
        <v>0</v>
      </c>
      <c r="K29" s="99">
        <v>0</v>
      </c>
      <c r="L29" s="80">
        <v>0</v>
      </c>
      <c r="M29" s="80">
        <v>0</v>
      </c>
      <c r="N29" s="123">
        <v>2</v>
      </c>
      <c r="O29" s="80">
        <v>0</v>
      </c>
      <c r="P29" s="80">
        <v>0</v>
      </c>
    </row>
    <row r="30" spans="1:16">
      <c r="A30" s="238"/>
      <c r="B30" s="78" t="str">
        <f>Options!F7</f>
        <v xml:space="preserve">I'm missing internal or external guidance and support. </v>
      </c>
      <c r="C30" s="80">
        <v>0</v>
      </c>
      <c r="D30" s="80">
        <v>0</v>
      </c>
      <c r="E30" s="81">
        <v>1</v>
      </c>
      <c r="F30" s="131">
        <v>0</v>
      </c>
      <c r="G30" s="107">
        <v>3</v>
      </c>
      <c r="H30" s="80">
        <v>0</v>
      </c>
      <c r="I30" s="80">
        <v>0</v>
      </c>
      <c r="J30" s="91">
        <v>0</v>
      </c>
      <c r="K30" s="99">
        <v>0</v>
      </c>
      <c r="L30" s="80">
        <v>0</v>
      </c>
      <c r="M30" s="80">
        <v>0</v>
      </c>
      <c r="N30" s="81">
        <v>1</v>
      </c>
      <c r="O30" s="80">
        <v>0</v>
      </c>
      <c r="P30" s="80">
        <v>0</v>
      </c>
    </row>
    <row r="31" spans="1:16" ht="17.100000000000001" thickBot="1">
      <c r="A31" s="238"/>
      <c r="B31" s="78" t="str">
        <f>Options!F8</f>
        <v>Other</v>
      </c>
      <c r="C31" s="117">
        <v>0</v>
      </c>
      <c r="D31" s="117">
        <v>0</v>
      </c>
      <c r="E31" s="120">
        <v>2</v>
      </c>
      <c r="F31" s="135">
        <v>0</v>
      </c>
      <c r="G31" s="183">
        <v>3</v>
      </c>
      <c r="H31" s="117">
        <v>0</v>
      </c>
      <c r="I31" s="117">
        <v>0</v>
      </c>
      <c r="J31" s="118">
        <v>0</v>
      </c>
      <c r="K31" s="184">
        <v>1</v>
      </c>
      <c r="L31" s="117">
        <v>0</v>
      </c>
      <c r="M31" s="117">
        <v>0</v>
      </c>
      <c r="N31" s="117">
        <v>0</v>
      </c>
      <c r="O31" s="117">
        <v>0</v>
      </c>
      <c r="P31" s="117">
        <v>0</v>
      </c>
    </row>
    <row r="32" spans="1:16">
      <c r="A32" s="231" t="s">
        <v>169</v>
      </c>
      <c r="B32" s="62" t="str">
        <f>Options!G2</f>
        <v>Guidance and information to start with DPPs</v>
      </c>
      <c r="C32" s="124">
        <v>1</v>
      </c>
      <c r="D32" s="85">
        <v>0</v>
      </c>
      <c r="E32" s="85">
        <v>0</v>
      </c>
      <c r="F32" s="130">
        <v>0</v>
      </c>
      <c r="G32" s="84">
        <v>0</v>
      </c>
      <c r="H32" s="87">
        <v>2</v>
      </c>
      <c r="I32" s="85">
        <v>0</v>
      </c>
      <c r="J32" s="89">
        <v>0</v>
      </c>
      <c r="K32" s="98">
        <v>0</v>
      </c>
      <c r="L32" s="85">
        <v>0</v>
      </c>
      <c r="M32" s="85">
        <v>0</v>
      </c>
      <c r="N32" s="88">
        <v>3</v>
      </c>
      <c r="O32" s="85">
        <v>0</v>
      </c>
      <c r="P32" s="85">
        <v>0</v>
      </c>
    </row>
    <row r="33" spans="1:16">
      <c r="A33" s="232"/>
      <c r="B33" s="109" t="str">
        <f>Options!G3</f>
        <v>Resources for training and guidance on DPPs</v>
      </c>
      <c r="C33" s="90">
        <v>0</v>
      </c>
      <c r="D33" s="81">
        <v>1</v>
      </c>
      <c r="E33" s="80">
        <v>0</v>
      </c>
      <c r="F33" s="131">
        <v>0</v>
      </c>
      <c r="G33" s="90">
        <v>0</v>
      </c>
      <c r="H33" s="80">
        <v>0</v>
      </c>
      <c r="I33" s="82">
        <v>2</v>
      </c>
      <c r="J33" s="91">
        <v>0</v>
      </c>
      <c r="K33" s="99">
        <v>0</v>
      </c>
      <c r="L33" s="80">
        <v>0</v>
      </c>
      <c r="M33" s="80">
        <v>0</v>
      </c>
      <c r="N33" s="83">
        <v>3</v>
      </c>
      <c r="O33" s="80">
        <v>0</v>
      </c>
      <c r="P33" s="80">
        <v>0</v>
      </c>
    </row>
    <row r="34" spans="1:16">
      <c r="A34" s="232"/>
      <c r="B34" s="109" t="str">
        <f>Options!G4</f>
        <v>Best practices and demos for DPP use cases, content and implementation</v>
      </c>
      <c r="C34" s="90">
        <v>0</v>
      </c>
      <c r="D34" s="80">
        <v>0</v>
      </c>
      <c r="E34" s="81">
        <v>1</v>
      </c>
      <c r="F34" s="131">
        <v>0</v>
      </c>
      <c r="G34" s="90">
        <v>0</v>
      </c>
      <c r="H34" s="80">
        <v>0</v>
      </c>
      <c r="I34" s="123">
        <v>2</v>
      </c>
      <c r="J34" s="91">
        <v>0</v>
      </c>
      <c r="K34" s="111">
        <v>3</v>
      </c>
      <c r="L34" s="80">
        <v>0</v>
      </c>
      <c r="M34" s="80">
        <v>0</v>
      </c>
      <c r="N34" s="80">
        <v>0</v>
      </c>
      <c r="O34" s="80">
        <v>0</v>
      </c>
      <c r="P34" s="80">
        <v>0</v>
      </c>
    </row>
    <row r="35" spans="1:16">
      <c r="A35" s="232"/>
      <c r="B35" s="109" t="str">
        <f>Options!G5</f>
        <v>Resources to train suppliers/customers on DPP benefits</v>
      </c>
      <c r="C35" s="90">
        <v>0</v>
      </c>
      <c r="D35" s="80">
        <v>0</v>
      </c>
      <c r="E35" s="83">
        <v>3</v>
      </c>
      <c r="F35" s="131">
        <v>0</v>
      </c>
      <c r="G35" s="90">
        <v>0</v>
      </c>
      <c r="H35" s="80">
        <v>0</v>
      </c>
      <c r="I35" s="123">
        <v>2</v>
      </c>
      <c r="J35" s="91">
        <v>0</v>
      </c>
      <c r="K35" s="99">
        <v>0</v>
      </c>
      <c r="L35" s="80">
        <v>0</v>
      </c>
      <c r="M35" s="81">
        <v>1</v>
      </c>
      <c r="N35" s="80">
        <v>0</v>
      </c>
      <c r="O35" s="80">
        <v>0</v>
      </c>
      <c r="P35" s="80">
        <v>0</v>
      </c>
    </row>
    <row r="36" spans="1:16">
      <c r="A36" s="232"/>
      <c r="B36" s="109" t="str">
        <f>Options!G6</f>
        <v>Best practices for training suppliers upstream and customers downstream</v>
      </c>
      <c r="C36" s="90">
        <v>0</v>
      </c>
      <c r="D36" s="82">
        <v>2</v>
      </c>
      <c r="E36" s="80">
        <v>0</v>
      </c>
      <c r="F36" s="131">
        <v>0</v>
      </c>
      <c r="G36" s="90">
        <v>0</v>
      </c>
      <c r="H36" s="83">
        <v>3</v>
      </c>
      <c r="I36" s="80">
        <v>0</v>
      </c>
      <c r="J36" s="91">
        <v>0</v>
      </c>
      <c r="K36" s="99">
        <v>0</v>
      </c>
      <c r="L36" s="80">
        <v>0</v>
      </c>
      <c r="M36" s="81">
        <v>1</v>
      </c>
      <c r="N36" s="80">
        <v>0</v>
      </c>
      <c r="O36" s="80">
        <v>0</v>
      </c>
      <c r="P36" s="80">
        <v>0</v>
      </c>
    </row>
    <row r="37" spans="1:16" ht="17.100000000000001" thickBot="1">
      <c r="A37" s="232"/>
      <c r="B37" s="109" t="str">
        <f>Options!G7</f>
        <v>Other</v>
      </c>
      <c r="C37" s="92">
        <v>0</v>
      </c>
      <c r="D37" s="93">
        <v>3</v>
      </c>
      <c r="E37" s="94">
        <v>0</v>
      </c>
      <c r="F37" s="132">
        <v>0</v>
      </c>
      <c r="G37" s="92">
        <v>0</v>
      </c>
      <c r="H37" s="96">
        <v>2</v>
      </c>
      <c r="I37" s="94">
        <v>0</v>
      </c>
      <c r="J37" s="97">
        <v>0</v>
      </c>
      <c r="K37" s="100">
        <v>0</v>
      </c>
      <c r="L37" s="94">
        <v>0</v>
      </c>
      <c r="M37" s="95">
        <v>1</v>
      </c>
      <c r="N37" s="94">
        <v>0</v>
      </c>
      <c r="O37" s="94">
        <v>0</v>
      </c>
      <c r="P37" s="94">
        <v>0</v>
      </c>
    </row>
    <row r="38" spans="1:16">
      <c r="A38" s="228" t="s">
        <v>170</v>
      </c>
      <c r="B38" s="77" t="str">
        <f>Options!H2</f>
        <v>DPP system navigation and utilization</v>
      </c>
      <c r="C38" s="103">
        <v>0</v>
      </c>
      <c r="D38" s="103">
        <v>0</v>
      </c>
      <c r="E38" s="113">
        <v>1</v>
      </c>
      <c r="F38" s="133">
        <v>0</v>
      </c>
      <c r="G38" s="102">
        <v>0</v>
      </c>
      <c r="H38" s="106">
        <v>2</v>
      </c>
      <c r="I38" s="103">
        <v>0</v>
      </c>
      <c r="J38" s="105">
        <v>0</v>
      </c>
      <c r="K38" s="129">
        <v>0</v>
      </c>
      <c r="L38" s="103">
        <v>0</v>
      </c>
      <c r="M38" s="103">
        <v>0</v>
      </c>
      <c r="N38" s="104">
        <v>3</v>
      </c>
      <c r="O38" s="103">
        <v>0</v>
      </c>
      <c r="P38" s="103">
        <v>0</v>
      </c>
    </row>
    <row r="39" spans="1:16">
      <c r="A39" s="238"/>
      <c r="B39" s="78" t="str">
        <f>Options!H3</f>
        <v>Data entry and documentation</v>
      </c>
      <c r="C39" s="80">
        <v>0</v>
      </c>
      <c r="D39" s="80">
        <v>0</v>
      </c>
      <c r="E39" s="80">
        <v>0</v>
      </c>
      <c r="F39" s="131">
        <v>0</v>
      </c>
      <c r="G39" s="90">
        <v>0</v>
      </c>
      <c r="H39" s="82">
        <v>2</v>
      </c>
      <c r="I39" s="80">
        <v>0</v>
      </c>
      <c r="J39" s="91">
        <v>0</v>
      </c>
      <c r="K39" s="99">
        <v>0</v>
      </c>
      <c r="L39" s="80">
        <v>0</v>
      </c>
      <c r="M39" s="80">
        <v>0</v>
      </c>
      <c r="N39" s="83">
        <v>3</v>
      </c>
      <c r="O39" s="80">
        <v>0</v>
      </c>
      <c r="P39" s="80">
        <v>0</v>
      </c>
    </row>
    <row r="40" spans="1:16">
      <c r="A40" s="238"/>
      <c r="B40" s="78" t="str">
        <f>Options!H4</f>
        <v>Regulatory compliance knowledge</v>
      </c>
      <c r="C40" s="80">
        <v>0</v>
      </c>
      <c r="D40" s="83">
        <v>3</v>
      </c>
      <c r="E40" s="80">
        <v>0</v>
      </c>
      <c r="F40" s="131">
        <v>0</v>
      </c>
      <c r="G40" s="140">
        <v>2</v>
      </c>
      <c r="H40" s="80">
        <v>0</v>
      </c>
      <c r="I40" s="80">
        <v>0</v>
      </c>
      <c r="J40" s="91">
        <v>0</v>
      </c>
      <c r="K40" s="99">
        <v>0</v>
      </c>
      <c r="L40" s="80">
        <v>0</v>
      </c>
      <c r="M40" s="81">
        <v>1</v>
      </c>
      <c r="N40" s="80">
        <v>0</v>
      </c>
      <c r="O40" s="80">
        <v>0</v>
      </c>
      <c r="P40" s="80">
        <v>0</v>
      </c>
    </row>
    <row r="41" spans="1:16">
      <c r="A41" s="238"/>
      <c r="B41" s="78" t="str">
        <f>Options!H5</f>
        <v>Data security and privacy protocols</v>
      </c>
      <c r="C41" s="80">
        <v>0</v>
      </c>
      <c r="D41" s="80">
        <v>0</v>
      </c>
      <c r="E41" s="80">
        <v>0</v>
      </c>
      <c r="F41" s="136">
        <v>3</v>
      </c>
      <c r="G41" s="90">
        <v>0</v>
      </c>
      <c r="H41" s="80">
        <v>0</v>
      </c>
      <c r="I41" s="80">
        <v>0</v>
      </c>
      <c r="J41" s="142">
        <v>2</v>
      </c>
      <c r="K41" s="99">
        <v>0</v>
      </c>
      <c r="L41" s="80">
        <v>0</v>
      </c>
      <c r="M41" s="80">
        <v>0</v>
      </c>
      <c r="N41" s="80">
        <v>0</v>
      </c>
      <c r="O41" s="80">
        <v>0</v>
      </c>
      <c r="P41" s="81">
        <v>1</v>
      </c>
    </row>
    <row r="42" spans="1:16">
      <c r="A42" s="238"/>
      <c r="B42" s="78" t="str">
        <f>Options!H6</f>
        <v>Troubleshooting and issue resolution</v>
      </c>
      <c r="C42" s="80">
        <v>0</v>
      </c>
      <c r="D42" s="80">
        <v>0</v>
      </c>
      <c r="E42" s="81">
        <v>1</v>
      </c>
      <c r="F42" s="131">
        <v>0</v>
      </c>
      <c r="G42" s="90">
        <v>0</v>
      </c>
      <c r="H42" s="83">
        <v>3</v>
      </c>
      <c r="I42" s="80">
        <v>0</v>
      </c>
      <c r="J42" s="91">
        <v>0</v>
      </c>
      <c r="K42" s="180">
        <v>2</v>
      </c>
      <c r="L42" s="80">
        <v>0</v>
      </c>
      <c r="M42" s="80">
        <v>0</v>
      </c>
      <c r="N42" s="80">
        <v>0</v>
      </c>
      <c r="O42" s="80">
        <v>0</v>
      </c>
      <c r="P42" s="80">
        <v>0</v>
      </c>
    </row>
    <row r="43" spans="1:16">
      <c r="A43" s="238"/>
      <c r="B43" s="78" t="str">
        <f>Options!H7</f>
        <v>Best practices and demos for DPP use cases, content and implementation</v>
      </c>
      <c r="C43" s="80">
        <v>0</v>
      </c>
      <c r="D43" s="80">
        <v>0</v>
      </c>
      <c r="E43" s="81">
        <v>1</v>
      </c>
      <c r="F43" s="131">
        <v>0</v>
      </c>
      <c r="G43" s="90">
        <v>0</v>
      </c>
      <c r="H43" s="80">
        <v>0</v>
      </c>
      <c r="I43" s="83">
        <v>3</v>
      </c>
      <c r="J43" s="91">
        <v>0</v>
      </c>
      <c r="K43" s="99">
        <v>0</v>
      </c>
      <c r="L43" s="80">
        <v>0</v>
      </c>
      <c r="M43" s="82">
        <v>2</v>
      </c>
      <c r="N43" s="80">
        <v>0</v>
      </c>
      <c r="O43" s="80">
        <v>0</v>
      </c>
      <c r="P43" s="80">
        <v>0</v>
      </c>
    </row>
    <row r="44" spans="1:16">
      <c r="A44" s="238"/>
      <c r="B44" s="78" t="str">
        <f>Options!H8</f>
        <v>Supply chain integration</v>
      </c>
      <c r="C44" s="80">
        <v>0</v>
      </c>
      <c r="D44" s="80">
        <v>0</v>
      </c>
      <c r="E44" s="83">
        <v>3</v>
      </c>
      <c r="F44" s="131">
        <v>0</v>
      </c>
      <c r="G44" s="90">
        <v>0</v>
      </c>
      <c r="H44" s="80">
        <v>0</v>
      </c>
      <c r="I44" s="82">
        <v>2</v>
      </c>
      <c r="J44" s="91">
        <v>0</v>
      </c>
      <c r="K44" s="99">
        <v>0</v>
      </c>
      <c r="L44" s="80">
        <v>0</v>
      </c>
      <c r="M44" s="81">
        <v>1</v>
      </c>
      <c r="N44" s="80">
        <v>0</v>
      </c>
      <c r="O44" s="80">
        <v>0</v>
      </c>
      <c r="P44" s="80">
        <v>0</v>
      </c>
    </row>
    <row r="45" spans="1:16">
      <c r="A45" s="238"/>
      <c r="B45" s="78" t="str">
        <f>Options!H9</f>
        <v>Environmental impact assessment</v>
      </c>
      <c r="C45" s="80">
        <v>0</v>
      </c>
      <c r="D45" s="81">
        <v>1</v>
      </c>
      <c r="E45" s="80">
        <v>0</v>
      </c>
      <c r="F45" s="131">
        <v>0</v>
      </c>
      <c r="G45" s="90">
        <v>0</v>
      </c>
      <c r="H45" s="82">
        <v>2</v>
      </c>
      <c r="I45" s="80">
        <v>0</v>
      </c>
      <c r="J45" s="91">
        <v>0</v>
      </c>
      <c r="K45" s="99">
        <v>0</v>
      </c>
      <c r="L45" s="80">
        <v>0</v>
      </c>
      <c r="M45" s="83">
        <v>3</v>
      </c>
      <c r="N45" s="80">
        <v>0</v>
      </c>
      <c r="O45" s="80">
        <v>0</v>
      </c>
      <c r="P45" s="80">
        <v>0</v>
      </c>
    </row>
    <row r="46" spans="1:16">
      <c r="A46" s="238"/>
      <c r="B46" s="78" t="str">
        <f>Options!H10</f>
        <v>Understanding blockchain technology</v>
      </c>
      <c r="C46" s="80">
        <v>0</v>
      </c>
      <c r="D46" s="80">
        <v>0</v>
      </c>
      <c r="E46" s="80">
        <v>0</v>
      </c>
      <c r="F46" s="136">
        <v>3</v>
      </c>
      <c r="G46" s="90">
        <v>0</v>
      </c>
      <c r="H46" s="80">
        <v>0</v>
      </c>
      <c r="I46" s="80">
        <v>0</v>
      </c>
      <c r="J46" s="101">
        <v>1</v>
      </c>
      <c r="K46" s="99">
        <v>0</v>
      </c>
      <c r="L46" s="80">
        <v>0</v>
      </c>
      <c r="M46" s="80">
        <v>0</v>
      </c>
      <c r="N46" s="82">
        <v>2</v>
      </c>
      <c r="O46" s="80">
        <v>0</v>
      </c>
      <c r="P46" s="80">
        <v>0</v>
      </c>
    </row>
    <row r="47" spans="1:16" ht="17.100000000000001" thickBot="1">
      <c r="A47" s="239"/>
      <c r="B47" s="79" t="str">
        <f>Options!H11</f>
        <v>Other</v>
      </c>
      <c r="C47" s="116">
        <v>3</v>
      </c>
      <c r="D47" s="117">
        <v>0</v>
      </c>
      <c r="E47" s="117">
        <v>0</v>
      </c>
      <c r="F47" s="135">
        <v>0</v>
      </c>
      <c r="G47" s="115">
        <v>0</v>
      </c>
      <c r="H47" s="119">
        <v>1</v>
      </c>
      <c r="I47" s="117">
        <v>0</v>
      </c>
      <c r="J47" s="118">
        <v>0</v>
      </c>
      <c r="K47" s="138">
        <v>0</v>
      </c>
      <c r="L47" s="117">
        <v>0</v>
      </c>
      <c r="M47" s="120">
        <v>2</v>
      </c>
      <c r="N47" s="117">
        <v>0</v>
      </c>
      <c r="O47" s="117">
        <v>0</v>
      </c>
      <c r="P47" s="117">
        <v>0</v>
      </c>
    </row>
    <row r="48" spans="1:16">
      <c r="A48" s="243" t="s">
        <v>171</v>
      </c>
      <c r="B48" s="62" t="str">
        <f>Options!I2</f>
        <v>Online Courses</v>
      </c>
      <c r="C48" s="125">
        <v>3</v>
      </c>
      <c r="D48" s="85">
        <v>0</v>
      </c>
      <c r="E48" s="85">
        <v>0</v>
      </c>
      <c r="F48" s="130">
        <v>0</v>
      </c>
      <c r="G48" s="143">
        <v>2</v>
      </c>
      <c r="H48" s="85">
        <v>0</v>
      </c>
      <c r="I48" s="85">
        <v>0</v>
      </c>
      <c r="J48" s="89">
        <v>0</v>
      </c>
      <c r="K48" s="139">
        <v>3</v>
      </c>
      <c r="L48" s="85">
        <v>0</v>
      </c>
      <c r="M48" s="85">
        <v>0</v>
      </c>
      <c r="N48" s="85">
        <v>0</v>
      </c>
      <c r="O48" s="85">
        <v>0</v>
      </c>
      <c r="P48" s="85">
        <v>0</v>
      </c>
    </row>
    <row r="49" spans="1:16">
      <c r="A49" s="232"/>
      <c r="B49" s="109" t="str">
        <f>Options!I3</f>
        <v>In-Person Workshops</v>
      </c>
      <c r="C49" s="107">
        <v>3</v>
      </c>
      <c r="D49" s="80">
        <v>0</v>
      </c>
      <c r="E49" s="80">
        <v>0</v>
      </c>
      <c r="F49" s="131">
        <v>0</v>
      </c>
      <c r="G49" s="140">
        <v>2</v>
      </c>
      <c r="H49" s="80">
        <v>0</v>
      </c>
      <c r="I49" s="80">
        <v>0</v>
      </c>
      <c r="J49" s="91">
        <v>0</v>
      </c>
      <c r="K49" s="137">
        <v>3</v>
      </c>
      <c r="L49" s="80">
        <v>0</v>
      </c>
      <c r="M49" s="80">
        <v>0</v>
      </c>
      <c r="N49" s="80">
        <v>0</v>
      </c>
      <c r="O49" s="80">
        <v>0</v>
      </c>
      <c r="P49" s="80">
        <v>0</v>
      </c>
    </row>
    <row r="50" spans="1:16">
      <c r="A50" s="232"/>
      <c r="B50" s="109" t="str">
        <f>Options!I4</f>
        <v>Webinars</v>
      </c>
      <c r="C50" s="107">
        <v>3</v>
      </c>
      <c r="D50" s="80">
        <v>0</v>
      </c>
      <c r="E50" s="80">
        <v>0</v>
      </c>
      <c r="F50" s="131">
        <v>0</v>
      </c>
      <c r="G50" s="140">
        <v>2</v>
      </c>
      <c r="H50" s="80">
        <v>0</v>
      </c>
      <c r="I50" s="80">
        <v>0</v>
      </c>
      <c r="J50" s="91">
        <v>0</v>
      </c>
      <c r="K50" s="137">
        <v>3</v>
      </c>
      <c r="L50" s="80">
        <v>0</v>
      </c>
      <c r="M50" s="80">
        <v>0</v>
      </c>
      <c r="N50" s="80">
        <v>0</v>
      </c>
      <c r="O50" s="80">
        <v>0</v>
      </c>
      <c r="P50" s="80">
        <v>0</v>
      </c>
    </row>
    <row r="51" spans="1:16">
      <c r="A51" s="232"/>
      <c r="B51" s="109" t="str">
        <f>Options!I5</f>
        <v>Customized On-site Training</v>
      </c>
      <c r="C51" s="107">
        <v>3</v>
      </c>
      <c r="D51" s="80">
        <v>0</v>
      </c>
      <c r="E51" s="80">
        <v>0</v>
      </c>
      <c r="F51" s="131">
        <v>0</v>
      </c>
      <c r="G51" s="140">
        <v>2</v>
      </c>
      <c r="H51" s="80">
        <v>0</v>
      </c>
      <c r="I51" s="80">
        <v>0</v>
      </c>
      <c r="J51" s="91">
        <v>0</v>
      </c>
      <c r="K51" s="137">
        <v>3</v>
      </c>
      <c r="L51" s="80">
        <v>0</v>
      </c>
      <c r="M51" s="80">
        <v>0</v>
      </c>
      <c r="N51" s="80">
        <v>0</v>
      </c>
      <c r="O51" s="80">
        <v>0</v>
      </c>
      <c r="P51" s="80">
        <v>0</v>
      </c>
    </row>
    <row r="52" spans="1:16">
      <c r="A52" s="232"/>
      <c r="B52" s="109" t="str">
        <f>Options!I6</f>
        <v xml:space="preserve">Work-based training </v>
      </c>
      <c r="C52" s="107">
        <v>3</v>
      </c>
      <c r="D52" s="80">
        <v>0</v>
      </c>
      <c r="E52" s="80">
        <v>0</v>
      </c>
      <c r="F52" s="131">
        <v>0</v>
      </c>
      <c r="G52" s="140">
        <v>2</v>
      </c>
      <c r="H52" s="80">
        <v>0</v>
      </c>
      <c r="I52" s="80">
        <v>0</v>
      </c>
      <c r="J52" s="91">
        <v>0</v>
      </c>
      <c r="K52" s="137">
        <v>3</v>
      </c>
      <c r="L52" s="80">
        <v>0</v>
      </c>
      <c r="M52" s="80">
        <v>0</v>
      </c>
      <c r="N52" s="80">
        <v>0</v>
      </c>
      <c r="O52" s="80">
        <v>0</v>
      </c>
      <c r="P52" s="80">
        <v>0</v>
      </c>
    </row>
    <row r="53" spans="1:16" ht="17.100000000000001" thickBot="1">
      <c r="A53" s="233"/>
      <c r="B53" s="110" t="str">
        <f>Options!I7</f>
        <v>Other</v>
      </c>
      <c r="C53" s="114">
        <v>3</v>
      </c>
      <c r="D53" s="94">
        <v>0</v>
      </c>
      <c r="E53" s="94">
        <v>0</v>
      </c>
      <c r="F53" s="132">
        <v>0</v>
      </c>
      <c r="G53" s="141">
        <v>2</v>
      </c>
      <c r="H53" s="94">
        <v>0</v>
      </c>
      <c r="I53" s="94">
        <v>0</v>
      </c>
      <c r="J53" s="97">
        <v>0</v>
      </c>
      <c r="K53" s="112">
        <v>3</v>
      </c>
      <c r="L53" s="94">
        <v>0</v>
      </c>
      <c r="M53" s="94">
        <v>0</v>
      </c>
      <c r="N53" s="94">
        <v>0</v>
      </c>
      <c r="O53" s="94">
        <v>0</v>
      </c>
      <c r="P53" s="94">
        <v>0</v>
      </c>
    </row>
    <row r="54" spans="1:16">
      <c r="A54" s="240" t="s">
        <v>172</v>
      </c>
      <c r="B54" s="47" t="str">
        <f>Options!J2</f>
        <v>I have no expectations at all.</v>
      </c>
      <c r="C54" s="104">
        <v>3</v>
      </c>
      <c r="D54" s="103">
        <v>0</v>
      </c>
      <c r="E54" s="103">
        <v>0</v>
      </c>
      <c r="F54" s="133">
        <v>0</v>
      </c>
      <c r="G54" s="102">
        <v>0</v>
      </c>
      <c r="H54" s="103">
        <v>0</v>
      </c>
      <c r="I54" s="106">
        <v>2</v>
      </c>
      <c r="J54" s="105">
        <v>0</v>
      </c>
      <c r="K54" s="129">
        <v>0</v>
      </c>
      <c r="L54" s="103">
        <v>0</v>
      </c>
      <c r="M54" s="113">
        <v>1</v>
      </c>
      <c r="N54" s="103">
        <v>0</v>
      </c>
      <c r="O54" s="103">
        <v>0</v>
      </c>
      <c r="P54" s="103">
        <v>0</v>
      </c>
    </row>
    <row r="55" spans="1:16">
      <c r="A55" s="241"/>
      <c r="B55" t="str">
        <f>Options!J3</f>
        <v>I seek guidance on future expectations and considerations.</v>
      </c>
      <c r="C55" s="80">
        <v>0</v>
      </c>
      <c r="D55" s="83">
        <v>3</v>
      </c>
      <c r="E55" s="80">
        <v>0</v>
      </c>
      <c r="F55" s="131">
        <v>0</v>
      </c>
      <c r="G55" s="90">
        <v>0</v>
      </c>
      <c r="H55" s="80">
        <v>0</v>
      </c>
      <c r="I55" s="82">
        <v>2</v>
      </c>
      <c r="J55" s="91">
        <v>0</v>
      </c>
      <c r="K55" s="99">
        <v>0</v>
      </c>
      <c r="L55" s="80">
        <v>0</v>
      </c>
      <c r="M55" s="81">
        <v>1</v>
      </c>
      <c r="N55" s="80">
        <v>0</v>
      </c>
      <c r="O55" s="80">
        <v>0</v>
      </c>
      <c r="P55" s="80">
        <v>0</v>
      </c>
    </row>
    <row r="56" spans="1:16">
      <c r="A56" s="241"/>
      <c r="B56" t="str">
        <f>Options!J4</f>
        <v>I anticipate DPPs becoming standard across industries and supply chains.</v>
      </c>
      <c r="C56" s="80">
        <v>0</v>
      </c>
      <c r="D56" s="81">
        <v>1</v>
      </c>
      <c r="E56" s="80">
        <v>0</v>
      </c>
      <c r="F56" s="131">
        <v>0</v>
      </c>
      <c r="G56" s="90">
        <v>0</v>
      </c>
      <c r="H56" s="80">
        <v>0</v>
      </c>
      <c r="I56" s="83">
        <v>3</v>
      </c>
      <c r="J56" s="91">
        <v>0</v>
      </c>
      <c r="K56" s="99">
        <v>0</v>
      </c>
      <c r="L56" s="80">
        <v>0</v>
      </c>
      <c r="M56" s="82">
        <v>2</v>
      </c>
      <c r="N56" s="80">
        <v>0</v>
      </c>
      <c r="O56" s="80">
        <v>0</v>
      </c>
      <c r="P56" s="80">
        <v>0</v>
      </c>
    </row>
    <row r="57" spans="1:16">
      <c r="A57" s="241"/>
      <c r="B57" t="str">
        <f>Options!J5</f>
        <v>I anticipate increased effort to meet legal obligations for DPP implementation</v>
      </c>
      <c r="C57" s="80">
        <v>0</v>
      </c>
      <c r="D57" s="82">
        <v>2</v>
      </c>
      <c r="E57" s="80">
        <v>0</v>
      </c>
      <c r="F57" s="131">
        <v>0</v>
      </c>
      <c r="G57" s="90">
        <v>0</v>
      </c>
      <c r="H57" s="80">
        <v>0</v>
      </c>
      <c r="I57" s="83">
        <v>3</v>
      </c>
      <c r="J57" s="91">
        <v>0</v>
      </c>
      <c r="K57" s="99">
        <v>0</v>
      </c>
      <c r="L57" s="80">
        <v>0</v>
      </c>
      <c r="M57" s="81">
        <v>1</v>
      </c>
      <c r="N57" s="80">
        <v>0</v>
      </c>
      <c r="O57" s="80">
        <v>0</v>
      </c>
      <c r="P57" s="80">
        <v>0</v>
      </c>
    </row>
    <row r="58" spans="1:16" ht="17.100000000000001" thickBot="1">
      <c r="A58" s="242"/>
      <c r="B58" s="73" t="str">
        <f>Options!J6</f>
        <v>Other</v>
      </c>
      <c r="C58" s="83">
        <v>3</v>
      </c>
      <c r="D58" s="80">
        <v>0</v>
      </c>
      <c r="E58" s="80">
        <v>0</v>
      </c>
      <c r="F58" s="131">
        <v>0</v>
      </c>
      <c r="G58" s="92">
        <v>0</v>
      </c>
      <c r="H58" s="94">
        <v>0</v>
      </c>
      <c r="I58" s="96">
        <v>2</v>
      </c>
      <c r="J58" s="97">
        <v>0</v>
      </c>
      <c r="K58" s="99">
        <v>0</v>
      </c>
      <c r="L58" s="80">
        <v>0</v>
      </c>
      <c r="M58" s="81">
        <v>1</v>
      </c>
      <c r="N58" s="80">
        <v>0</v>
      </c>
      <c r="O58" s="80">
        <v>0</v>
      </c>
      <c r="P58" s="80">
        <v>0</v>
      </c>
    </row>
    <row r="59" spans="1:16" ht="17.100000000000001" thickBot="1">
      <c r="A59" s="4"/>
      <c r="B59" s="4" t="s">
        <v>173</v>
      </c>
      <c r="C59" s="121">
        <f t="shared" ref="C59:O59" si="0">SUM(C3:C58)</f>
        <v>45</v>
      </c>
      <c r="D59" s="4">
        <f t="shared" si="0"/>
        <v>47</v>
      </c>
      <c r="E59" s="4">
        <f t="shared" si="0"/>
        <v>21</v>
      </c>
      <c r="F59" s="122">
        <f t="shared" si="0"/>
        <v>8</v>
      </c>
      <c r="G59" s="121">
        <f t="shared" si="0"/>
        <v>32</v>
      </c>
      <c r="H59" s="4">
        <f t="shared" si="0"/>
        <v>34</v>
      </c>
      <c r="I59" s="4">
        <f t="shared" si="0"/>
        <v>39</v>
      </c>
      <c r="J59" s="122">
        <f t="shared" si="0"/>
        <v>3</v>
      </c>
      <c r="K59" s="4">
        <f t="shared" si="0"/>
        <v>26</v>
      </c>
      <c r="L59" s="4">
        <f t="shared" si="0"/>
        <v>3</v>
      </c>
      <c r="M59" s="4">
        <f t="shared" si="0"/>
        <v>59</v>
      </c>
      <c r="N59" s="4">
        <f t="shared" si="0"/>
        <v>26</v>
      </c>
      <c r="O59" s="4">
        <f t="shared" si="0"/>
        <v>0</v>
      </c>
      <c r="P59" s="4">
        <f t="shared" ref="P59" si="1">SUM(P3:P58)</f>
        <v>1</v>
      </c>
    </row>
    <row r="60" spans="1:16" ht="17.100000000000001" thickBot="1">
      <c r="A60" s="4"/>
      <c r="B60" s="4" t="s">
        <v>174</v>
      </c>
      <c r="C60" s="234">
        <f>SUM(C59:F59)</f>
        <v>121</v>
      </c>
      <c r="D60" s="235"/>
      <c r="E60" s="235"/>
      <c r="F60" s="236"/>
      <c r="G60" s="234">
        <f>SUM(G59:J59)</f>
        <v>108</v>
      </c>
      <c r="H60" s="235"/>
      <c r="I60" s="235"/>
      <c r="J60" s="236"/>
      <c r="K60" s="181">
        <f>SUM(K59:P59)</f>
        <v>115</v>
      </c>
      <c r="L60" s="182"/>
      <c r="M60" s="182"/>
      <c r="N60" s="182"/>
      <c r="O60" s="182"/>
      <c r="P60" s="182"/>
    </row>
    <row r="61" spans="1:16">
      <c r="A61" s="4"/>
      <c r="B61" s="4" t="s">
        <v>175</v>
      </c>
      <c r="C61" s="4"/>
      <c r="D61" s="4"/>
      <c r="E61" s="4"/>
      <c r="F61" s="4"/>
      <c r="G61" s="4"/>
      <c r="H61" s="4"/>
      <c r="I61" s="4"/>
      <c r="J61" s="4"/>
      <c r="K61" s="4"/>
      <c r="L61" s="4"/>
      <c r="M61" s="4"/>
      <c r="N61" s="4"/>
      <c r="O61" s="4"/>
      <c r="P61" s="4"/>
    </row>
  </sheetData>
  <sheetProtection sheet="1" objects="1" scenarios="1" selectLockedCells="1" selectUnlockedCells="1"/>
  <mergeCells count="14">
    <mergeCell ref="C60:F60"/>
    <mergeCell ref="G60:J60"/>
    <mergeCell ref="A15:A19"/>
    <mergeCell ref="A20:A24"/>
    <mergeCell ref="A25:A31"/>
    <mergeCell ref="A32:A37"/>
    <mergeCell ref="A54:A58"/>
    <mergeCell ref="A48:A53"/>
    <mergeCell ref="A38:A47"/>
    <mergeCell ref="C1:F1"/>
    <mergeCell ref="G1:J1"/>
    <mergeCell ref="K1:P1"/>
    <mergeCell ref="A3:A8"/>
    <mergeCell ref="A9:A14"/>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23AF0-9734-4E49-A8D5-FA890BB76A0A}">
  <dimension ref="A1:S27"/>
  <sheetViews>
    <sheetView workbookViewId="0">
      <selection activeCell="G16" sqref="G16"/>
    </sheetView>
  </sheetViews>
  <sheetFormatPr defaultColWidth="11" defaultRowHeight="15.95"/>
  <cols>
    <col min="1" max="1" width="38" customWidth="1"/>
  </cols>
  <sheetData>
    <row r="1" spans="1:19" s="41" customFormat="1" ht="117" customHeight="1" thickBot="1">
      <c r="A1" s="69" t="s">
        <v>18</v>
      </c>
      <c r="B1" s="70" t="s">
        <v>176</v>
      </c>
      <c r="C1" s="50" t="str">
        <f>Units!C2</f>
        <v xml:space="preserve">Overview of the DPP </v>
      </c>
      <c r="D1" s="50" t="str">
        <f>Units!D2</f>
        <v xml:space="preserve">Regulatory Requirements and standards </v>
      </c>
      <c r="E1" s="50" t="str">
        <f>Units!E2</f>
        <v xml:space="preserve">Supply chain and stakeholder’s roles </v>
      </c>
      <c r="F1" s="51" t="str">
        <f>Units!F2</f>
        <v xml:space="preserve">Data protection and ownership (Basics) </v>
      </c>
      <c r="G1" s="52" t="str">
        <f>Units!C3</f>
        <v xml:space="preserve">Understanding DBP Requirements and Guidelines </v>
      </c>
      <c r="H1" s="53" t="str">
        <f>Units!D3</f>
        <v xml:space="preserve">Integrating DBP into Business Operations </v>
      </c>
      <c r="I1" s="53" t="str">
        <f>Units!E3</f>
        <v xml:space="preserve">Collaboration and Stakeholder Engagement </v>
      </c>
      <c r="J1" s="53" t="str">
        <f>Units!F3</f>
        <v>DBP Data Protection and Security (Details)</v>
      </c>
      <c r="K1" s="49" t="str">
        <f>Units!C4</f>
        <v xml:space="preserve">DPP Monitoring, Evaluation, and Continuous Improvement </v>
      </c>
      <c r="L1" s="50" t="str">
        <f>Units!D4</f>
        <v xml:space="preserve">DPP Analytics </v>
      </c>
      <c r="M1" s="50" t="str">
        <f>Units!E4</f>
        <v xml:space="preserve">Assessing the Current State of Supply Chain, Production and Sustainability </v>
      </c>
      <c r="N1" s="50" t="str">
        <f>Units!F4</f>
        <v xml:space="preserve">Support Digital Tools and Technologies </v>
      </c>
      <c r="O1" s="50" t="str">
        <f>Units!G4</f>
        <v xml:space="preserve">Passport Labels </v>
      </c>
      <c r="P1" s="51" t="str">
        <f>Units!H4</f>
        <v xml:space="preserve">Ensuring Data Protection and Security Regulatory Compliance   </v>
      </c>
      <c r="Q1" s="42"/>
      <c r="S1" s="42"/>
    </row>
    <row r="2" spans="1:19">
      <c r="A2" s="65" t="str">
        <f>'Questions and Assessment'!B2</f>
        <v>What kind of organization are you related to?</v>
      </c>
      <c r="B2" s="66">
        <f>'Questions and Assessment'!E2</f>
        <v>1</v>
      </c>
      <c r="C2" s="43" cm="1">
        <f t="array" ref="C2">_xlfn.IFS(B2=1,0,B2=2,0,B2=3,3,B2=4,3,B2=5,0,B2=6,1,B2=7,0,B2=8,0)</f>
        <v>0</v>
      </c>
      <c r="D2" s="47" cm="1">
        <f t="array" ref="D2">_xlfn.IFS(B2=1,2,B2=2,2,B2=3,2,B2=4,0,B2=5,3,B2=6,0,B2=7,0,B2=8,0)</f>
        <v>2</v>
      </c>
      <c r="E2" s="47" cm="1">
        <f t="array" ref="E2">_xlfn.IFS(B2=1,0,B2=2,0,B2=3,0,B2=4,0,B2=5,0,B2=6,0,B2=7,0,B2=8,0)</f>
        <v>0</v>
      </c>
      <c r="F2" s="44" cm="1">
        <f t="array" ref="F2">_xlfn.IFS(B2=1,0,B2=2,0,B2=3,0,B2=4,0,B2=5,0,B2=6,0,B2=7,0,B2=8,0)</f>
        <v>0</v>
      </c>
      <c r="G2" s="43" cm="1">
        <f t="array" ref="G2">_xlfn.IFS(B2=1,0,B2=2,0,B2=3,0,B2=4,2,B2=5,2,B2=6,2,B2=7,0,B2=8,0)</f>
        <v>0</v>
      </c>
      <c r="H2" s="47" cm="1">
        <f t="array" ref="H2">_xlfn.IFS(B2=1,1,B2=2,1,B2=3,1,B2=4,0,B2=5,0,B2=6,0,B2=7,0,B2=8,0)</f>
        <v>1</v>
      </c>
      <c r="I2" s="47" cm="1">
        <f t="array" ref="I2">_xlfn.IFS(B2=1,0,B2=2,0,B2=3,0,B2=4,0,B2=5,0,B2=6,0,B2=7,0,B2=8,0)</f>
        <v>0</v>
      </c>
      <c r="J2" s="44" cm="1">
        <f t="array" ref="J2">_xlfn.IFS(B2=1,0,B2=2,0,B2=3,0,B2=4,0,B2=5,0,B2=6,0,B2=7,0,B2=8,0)</f>
        <v>0</v>
      </c>
      <c r="K2" s="43" cm="1">
        <f t="array" ref="K2">_xlfn.IFS(B2=1,0,B2=2,0,B2=3,0,B2=4,1,B2=5,1,B2=6,0,B2=7,0,B2=8,0)</f>
        <v>0</v>
      </c>
      <c r="L2" s="47" cm="1">
        <f t="array" ref="L2">_xlfn.IFS(B2=1,0,B2=2,0,B2=3,0,B2=4,0,B2=5,0,B2=6,0,B2=7,0,B2=8,0)</f>
        <v>0</v>
      </c>
      <c r="M2" s="47" cm="1">
        <f t="array" ref="M2">_xlfn.IFS(B2=1,3,B2=2,3,B2=3,3,B2=4,0,B2=5,0,B2=6,3,B2=7,0,B2=8,0)</f>
        <v>3</v>
      </c>
      <c r="N2" s="47" cm="1">
        <f t="array" ref="N2">_xlfn.IFS(B2=1,0,B2=2,0,B2=3,0,B2=4,0,B2=5,0,B2=6,0,B2=7,0,B2=8,0)</f>
        <v>0</v>
      </c>
      <c r="O2" s="47" cm="1">
        <f t="array" ref="O2">_xlfn.IFS(B2=1,0,B2=2,0,B2=3,0,B2=4,0,B2=5,0,B2=6,0,B2=7,0,B2=8,0)</f>
        <v>0</v>
      </c>
      <c r="P2" s="44" cm="1">
        <f t="array" ref="P2">_xlfn.IFS(B2=1,0,B2=2,0,B2=3,0,B2=4,0,B2=5,0,B2=6,0,B2=7,0,B2=8,0)</f>
        <v>0</v>
      </c>
    </row>
    <row r="3" spans="1:19">
      <c r="A3" s="65" t="str">
        <f>'Questions and Assessment'!B3</f>
        <v>What is your role within the business?</v>
      </c>
      <c r="B3" s="66">
        <f>'Questions and Assessment'!E3</f>
        <v>3</v>
      </c>
      <c r="C3" s="71" cm="1">
        <f t="array" ref="C3">_xlfn.IFS(B3=1,0,B3=2,0,B3=3,0,B3=4,0,B3=5,0,B3=6,3,B3=7,0,B3=8,0)</f>
        <v>0</v>
      </c>
      <c r="D3" cm="1">
        <f t="array" ref="D3">_xlfn.IFS(B3=1,1,B3=2,1,B3=3,2,B3=4,0,B3=5,0,B3=6,0,B3=7,0,B3=8,0)</f>
        <v>2</v>
      </c>
      <c r="E3" cm="1">
        <f t="array" ref="E3">_xlfn.IFS(B3=1,0,B3=2,0,B3=3,0,B3=4,2,B3=5,0,B3=6,0,B3=7,0,B3=8,0)</f>
        <v>0</v>
      </c>
      <c r="F3" s="45" cm="1">
        <f t="array" ref="F3">_xlfn.IFS(B3=1,0,B3=2,0,B3=3,0,B3=4,0,B3=5,0,B3=6,0,B3=7,0,B3=8,0)</f>
        <v>0</v>
      </c>
      <c r="G3" s="71" cm="1">
        <f t="array" ref="G3">_xlfn.IFS(B3=1,0,B3=2,3,B3=3,0,B3=4,0,B3=5,0,B3=6,1,B3=7,0,B3=8,0)</f>
        <v>0</v>
      </c>
      <c r="H3" cm="1">
        <f t="array" ref="H3">_xlfn.IFS(B3=1,2,B3=2,0,B3=3,0,B3=4,0,B3=5,0,B3=6,0,B3=7,0,B3=8,0)</f>
        <v>0</v>
      </c>
      <c r="I3" cm="1">
        <f t="array" ref="I3">_xlfn.IFS(B3=1,0,B3=2,0,B3=3,1,B3=4,1,B3=5,1,B3=6,0,B3=7,0,B3=8,0)</f>
        <v>1</v>
      </c>
      <c r="J3" s="45" cm="1">
        <f t="array" ref="J3">_xlfn.IFS(B3=1,0,B3=2,0,B3=3,0,B3=4,0,B3=5,0,B3=6,0,B3=7,0,B3=8,0)</f>
        <v>0</v>
      </c>
      <c r="K3" s="71" cm="1">
        <f t="array" ref="K3">_xlfn.IFS(B3=1,0,B3=2,0,B3=3,0,B3=4,0,B3=5,0,B3=6,0,B3=7,0,B3=8,0)</f>
        <v>0</v>
      </c>
      <c r="L3" cm="1">
        <f t="array" ref="L3">_xlfn.IFS(B3=1,0,B3=2,0,B3=3,0,B3=4,0,B3=5,3,B3=6,0,B3=7,0,B3=8,0)</f>
        <v>0</v>
      </c>
      <c r="M3" cm="1">
        <f t="array" ref="M3">_xlfn.IFS(B3=1,3,B3=2,0,B3=3,3,B3=4,3,B3=5,0,B3=6,0,B3=7,0,B3=8,0)</f>
        <v>3</v>
      </c>
      <c r="N3" cm="1">
        <f t="array" ref="N3">_xlfn.IFS(B3=1,0,B3=2,2,B3=3,0,B3=4,0,B3=5,0,B3=6,2,B3=7,0,B3=8,0)</f>
        <v>0</v>
      </c>
      <c r="O3" cm="1">
        <f t="array" ref="O3">_xlfn.IFS(B3=1,0,B3=2,0,B3=3,0,B3=4,0,B3=5,0,B3=6,0,B3=7,0,B3=8,0)</f>
        <v>0</v>
      </c>
      <c r="P3" s="45" cm="1">
        <f t="array" ref="P3">_xlfn.IFS(B3=1,0,B3=2,0,B3=3,0,B3=4,0,B3=5,0,B3=6,0,B3=7,0,B3=8,0)</f>
        <v>0</v>
      </c>
    </row>
    <row r="4" spans="1:19">
      <c r="A4" s="65" t="str">
        <f>'Questions and Assessment'!B4</f>
        <v>What kind form of documentation for tracking battery products throughout their lifecycle does your organization currently use?</v>
      </c>
      <c r="B4" s="66">
        <f>'Questions and Assessment'!E4</f>
        <v>1</v>
      </c>
      <c r="C4" s="71" cm="1">
        <f t="array" ref="C4">_xlfn.IFS(B4=1,0,B4=2,0,B4=3,0,B4=4,0,B4=5,0,B4=6,0,B4=7,0,B4=8,0)</f>
        <v>0</v>
      </c>
      <c r="D4" cm="1">
        <f t="array" ref="D4">_xlfn.IFS(B4=1,0,B4=2,3,B4=3,3,B4=4,0,B4=5,3,B4=6,0,B4=7,0,B4=8,0)</f>
        <v>0</v>
      </c>
      <c r="E4" cm="1">
        <f t="array" ref="E4">_xlfn.IFS(B4=1,1,B4=2,0,B4=3,0,B4=4,0,B4=5,0,B4=6,0,B4=7,0,B4=8,0)</f>
        <v>1</v>
      </c>
      <c r="F4" s="45" cm="1">
        <f t="array" ref="F4">_xlfn.IFS(B4=1,0,B4=2,0,B4=3,0,B4=4,1,B4=5,0,B4=6,0,B4=7,0,B4=8,0)</f>
        <v>0</v>
      </c>
      <c r="G4" s="71" cm="1">
        <f t="array" ref="G4">_xlfn.IFS(B4=1,0,B4=2,0,B4=3,0,B4=4,0,B4=5,0,B4=6,0,B4=7,0,B4=8,0)</f>
        <v>0</v>
      </c>
      <c r="H4" cm="1">
        <f t="array" ref="H4">_xlfn.IFS(B4=1,0,B4=2,2,B4=3,2,B4=4,0,B4=5,0,B4=6,0,B4=7,0,B4=8,0)</f>
        <v>0</v>
      </c>
      <c r="I4" cm="1">
        <f t="array" ref="I4">_xlfn.IFS(B4=1,2,B4=2,0,B4=3,0,B4=4,2,B4=5,1,B4=6,0,B4=7,0,B4=8,0)</f>
        <v>2</v>
      </c>
      <c r="J4" s="45" cm="1">
        <f t="array" ref="J4">_xlfn.IFS(B4=1,0,B4=2,0,B4=3,0,B4=4,0,B4=5,0,B4=6,0,B4=7,0,B4=8,0)</f>
        <v>0</v>
      </c>
      <c r="K4" s="71" cm="1">
        <f t="array" ref="K4">_xlfn.IFS(B4=1,0,B4=2,0,B4=3,0,B4=4,0,B4=5,0,B4=6,0,B4=7,0,B4=8,0)</f>
        <v>0</v>
      </c>
      <c r="L4" cm="1">
        <f t="array" ref="L4">_xlfn.IFS(B4=1,0,B4=2,0,B4=3,0,B4=4,0,B4=5,0,B4=6,0,B4=7,0,B4=8,0)</f>
        <v>0</v>
      </c>
      <c r="M4" cm="1">
        <f t="array" ref="M4">_xlfn.IFS(B4=1,3,B4=2,0,B4=3,0,B4=4,3,B4=5,2,B4=6,0,B4=7,0,B4=8,0)</f>
        <v>3</v>
      </c>
      <c r="N4" cm="1">
        <f t="array" ref="N4">_xlfn.IFS(B4=1,0,B4=2,1,B4=3,1,B4=4,0,B4=5,0,B4=6,0,B4=7,0,B4=8,0)</f>
        <v>0</v>
      </c>
      <c r="O4" cm="1">
        <f t="array" ref="O4">_xlfn.IFS(B4=1,0,B4=2,0,B4=3,0,B4=4,0,B4=5,0,B4=6,0,B4=7,0,B4=8,0)</f>
        <v>0</v>
      </c>
      <c r="P4" s="45" cm="1">
        <f t="array" ref="P4">_xlfn.IFS(B4=1,0,B4=2,0,B4=3,0,B4=4,0,B4=5,0,B4=6,0,B4=7,0,B4=8,0)</f>
        <v>0</v>
      </c>
    </row>
    <row r="5" spans="1:19">
      <c r="A5" s="65" t="str">
        <f>'Questions and Assessment'!B5</f>
        <v>Is your company already involved with the Digital Product Passport (DPP)?</v>
      </c>
      <c r="B5" s="66">
        <f>'Questions and Assessment'!E5</f>
        <v>4</v>
      </c>
      <c r="C5" s="71" cm="1">
        <f t="array" ref="C5">_xlfn.IFS(B5=1,0,B5=2,0,B5=3,0,B5=4,0,B5=5,3,B5=6,0,B5=7,0,B5=8,0)</f>
        <v>0</v>
      </c>
      <c r="D5" cm="1">
        <f t="array" ref="D5">_xlfn.IFS(B5=1,3,B5=2,3,B5=3,0,B5=4,0,B5=5,0,B5=6,0,B5=7,0,B5=8,0)</f>
        <v>0</v>
      </c>
      <c r="E5" cm="1">
        <f t="array" ref="E5">_xlfn.IFS(B5=1,0,B5=2,0,B5=3,1,B5=4,0,B5=5,0,B5=6,0,B5=7,0,B5=8,0)</f>
        <v>0</v>
      </c>
      <c r="F5" s="45" cm="1">
        <f t="array" ref="F5">_xlfn.IFS(B5=1,0,B5=2,0,B5=3,0,B5=4,1,B5=5,0,B5=6,0,B5=7,0,B5=8,0)</f>
        <v>1</v>
      </c>
      <c r="G5" s="71" cm="1">
        <f t="array" ref="G5">_xlfn.IFS(B5=1,0,B5=2,0,B5=3,0,B5=4,0,B5=5,0,B5=6,0,B5=7,0,B5=8,0)</f>
        <v>0</v>
      </c>
      <c r="H5" cm="1">
        <f t="array" ref="H5">_xlfn.IFS(B5=1,0,B5=2,0,B5=3,2,B5=4,0,B5=5,1,B5=6,0,B5=7,0,B5=8,0)</f>
        <v>0</v>
      </c>
      <c r="I5" cm="1">
        <f t="array" ref="I5">_xlfn.IFS(B5=1,1,B5=2,1,B5=3,0,B5=4,3,B5=5,0,B5=6,0,B5=7,0,B5=8,0)</f>
        <v>3</v>
      </c>
      <c r="J5" s="45" cm="1">
        <f t="array" ref="J5">_xlfn.IFS(B5=1,0,B5=2,0,B5=3,0,B5=4,0,B5=5,0,B5=6,0,B5=7,0,B5=8,0)</f>
        <v>0</v>
      </c>
      <c r="K5" s="71" cm="1">
        <f t="array" ref="K5">_xlfn.IFS(B5=1,0,B5=2,0,B5=3,0,B5=4,0,B5=5,0,B5=6,0,B5=7,0,B5=8,0)</f>
        <v>0</v>
      </c>
      <c r="L5" cm="1">
        <f t="array" ref="L5">_xlfn.IFS(B5=1,0,B5=2,0,B5=3,0,B5=4,0,B5=5,0,B5=6,0,B5=7,0,B5=8,0)</f>
        <v>0</v>
      </c>
      <c r="M5" cm="1">
        <f t="array" ref="M5">_xlfn.IFS(B5=1,2,B5=2,2,B5=3,3,B5=4,2,B5=5,2,B5=6,0,B5=7,0,B5=8,0)</f>
        <v>2</v>
      </c>
      <c r="N5" cm="1">
        <f t="array" ref="N5">_xlfn.IFS(B5=1,0,B5=2,0,B5=3,0,B5=4,0,B5=5,0,B5=6,0,B5=7,0,B5=8,0)</f>
        <v>0</v>
      </c>
      <c r="O5" cm="1">
        <f t="array" ref="O5">_xlfn.IFS(B5=1,0,B5=2,0,B5=3,0,B5=4,0,B5=5,0,B5=6,0,B5=7,0,B5=8,0)</f>
        <v>0</v>
      </c>
      <c r="P5" s="45" cm="1">
        <f t="array" ref="P5">_xlfn.IFS(B5=1,0,B5=2,0,B5=3,0,B5=4,0,B5=5,0,B5=6,0,B5=7,0,B5=8,0)</f>
        <v>0</v>
      </c>
    </row>
    <row r="6" spans="1:19">
      <c r="A6" s="65" t="str">
        <f>'Questions and Assessment'!B6</f>
        <v>What type or level of barriers are you facing or expecting to face?</v>
      </c>
      <c r="B6" s="66">
        <f>'Questions and Assessment'!E6</f>
        <v>1</v>
      </c>
      <c r="C6" s="71" cm="1">
        <f t="array" ref="C6">_xlfn.IFS(B6=1,3,B6=2,0,B6=3,0,B6=4,0,B6=5,0,B6=6,0,B6=7,0,B6=8,0)</f>
        <v>3</v>
      </c>
      <c r="D6" cm="1">
        <f t="array" ref="D6">_xlfn.IFS(B6=1,0,B6=2,3,B6=3,0,B6=4,3,B6=5,0,B6=6,0,B6=7,0,B6=8,0)</f>
        <v>0</v>
      </c>
      <c r="E6" cm="1">
        <f t="array" ref="E6">_xlfn.IFS(B6=1,0,B6=2,0,B6=3,2,B6=4,0,B6=5,3,B6=6,1,B6=7,2,B6=8,0)</f>
        <v>0</v>
      </c>
      <c r="F6" s="45" cm="1">
        <f t="array" ref="F6">_xlfn.IFS(B6=1,0,B6=2,0,B6=3,0,B6=4,0,B6=5,0,B6=6,0,B6=7,0,B6=8,0)</f>
        <v>0</v>
      </c>
      <c r="G6" s="71" cm="1">
        <f t="array" ref="G6">_xlfn.IFS(B6=1,0,B6=2,0,B6=3,0,B6=4,2,B6=5,0,B6=6,0,B6=7,0,B6=8,0)</f>
        <v>0</v>
      </c>
      <c r="H6" cm="1">
        <f t="array" ref="H6">_xlfn.IFS(B6=1,0,B6=2,0,B6=3,0,B6=4,0,B6=5,0,B6=6,0,B6=7,0,B6=8,0)</f>
        <v>0</v>
      </c>
      <c r="I6" cm="1">
        <f t="array" ref="I6">_xlfn.IFS(B6=1,0,B6=2,0,B6=3,3,B6=4,0,B6=5,0,B6=6,0,B6=7,0,B6=8,0)</f>
        <v>0</v>
      </c>
      <c r="J6" s="45" cm="1">
        <f t="array" ref="J6">_xlfn.IFS(B6=1,0,B6=2,0,B6=3,0,B6=4,0,B6=5,0,B6=6,0,B6=7,0,B6=8,0)</f>
        <v>0</v>
      </c>
      <c r="K6" s="71" cm="1">
        <f t="array" ref="K6">_xlfn.IFS(B6=1,0,B6=2,0,B6=3,0,B6=4,0,B6=5,0,B6=6,0,B6=7,0,B6=8,0)</f>
        <v>0</v>
      </c>
      <c r="L6" cm="1">
        <f t="array" ref="L6">_xlfn.IFS(B6=1,0,B6=2,0,B6=3,0,B6=4,0,B6=5,0,B6=6,0,B6=7,0,B6=8,0)</f>
        <v>0</v>
      </c>
      <c r="M6" cm="1">
        <f t="array" ref="M6">_xlfn.IFS(B6=1,0,B6=2,0,B6=3,0,B6=4,1,B6=5,0,B6=6,0,B6=7,0,B6=8,0)</f>
        <v>0</v>
      </c>
      <c r="N6" cm="1">
        <f t="array" ref="N6">_xlfn.IFS(B6=1,0,B6=2,0,B6=3,0,B6=4,0,B6=5,0,B6=6,0,B6=7,0,B6=8,0)</f>
        <v>0</v>
      </c>
      <c r="O6" cm="1">
        <f t="array" ref="O6">_xlfn.IFS(B6=1,0,B6=2,0,B6=3,0,B6=4,0,B6=5,0,B6=6,0,B6=7,0,B6=8,0)</f>
        <v>0</v>
      </c>
      <c r="P6" s="45" cm="1">
        <f t="array" ref="P6">_xlfn.IFS(B6=1,0,B6=2,0,B6=3,0,B6=4,0,B6=5,0,B6=6,0,B6=7,0,B6=8,0)</f>
        <v>0</v>
      </c>
    </row>
    <row r="7" spans="1:19">
      <c r="A7" s="65" t="str">
        <f>'Questions and Assessment'!B7</f>
        <v>In terms of training and education on DPPs, what do you already foresee to need?</v>
      </c>
      <c r="B7" s="66">
        <f>'Questions and Assessment'!E7</f>
        <v>1</v>
      </c>
      <c r="C7" s="71" cm="1">
        <f t="array" ref="C7">_xlfn.IFS(B7=1,1,B7=2,0,B7=3,0,B7=4,0,B7=5,0,B7=6,0,B7=7,0,B7=8,0)</f>
        <v>1</v>
      </c>
      <c r="D7" cm="1">
        <f t="array" ref="D7">_xlfn.IFS(B7=1,0,B7=2,1,B7=3,0,B7=4,0,B7=5,2,B7=6,3,B7=7,0,B7=8,0)</f>
        <v>0</v>
      </c>
      <c r="E7" cm="1">
        <f t="array" ref="E7">_xlfn.IFS(B7=1,0,B7=2,0,B7=3,1,B7=4,3,B7=5,0,B7=6,0,B7=7,0,B7=8,0)</f>
        <v>0</v>
      </c>
      <c r="F7" s="45" cm="1">
        <f t="array" ref="F7">_xlfn.IFS(B7=1,0,B7=2,0,B7=3,0,B7=4,0,B7=5,0,B7=6,0,B7=7,0,B7=8,0)</f>
        <v>0</v>
      </c>
      <c r="G7" s="71" cm="1">
        <f t="array" ref="G7">_xlfn.IFS(B7=1,0,B7=2,0,B7=3,0,B7=4,0,B7=5,0,B7=6,0,B7=7,0,B7=8,0)</f>
        <v>0</v>
      </c>
      <c r="H7" cm="1">
        <f t="array" ref="H7">_xlfn.IFS(B7=1,2,B7=2,0,B7=3,0,B7=4,0,B7=5,3,B7=6,2,B7=7,0,B7=8,0)</f>
        <v>2</v>
      </c>
      <c r="I7" cm="1">
        <f t="array" ref="I7">_xlfn.IFS(B7=1,0,B7=2,2,B7=3,2,B7=4,2,B7=5,0,B7=6,0,B7=7,0,B7=8,0)</f>
        <v>0</v>
      </c>
      <c r="J7" s="45" cm="1">
        <f t="array" ref="J7">_xlfn.IFS(B7=1,0,B7=2,0,B7=3,0,B7=4,0,B7=5,0,B7=6,0,B7=7,0,B7=8,0)</f>
        <v>0</v>
      </c>
      <c r="K7" s="71" cm="1">
        <f t="array" ref="K7">_xlfn.IFS(B7=1,0,B7=2,0,B7=3,3,B7=4,0,B7=5,0,B7=6,0,B7=7,0,B7=8,0)</f>
        <v>0</v>
      </c>
      <c r="L7" cm="1">
        <f t="array" ref="L7">_xlfn.IFS(B7=1,0,B7=2,0,B7=3,0,B7=4,0,B7=5,0,B7=6,0,B7=7,0,B7=8,0)</f>
        <v>0</v>
      </c>
      <c r="M7" cm="1">
        <f t="array" ref="M7">_xlfn.IFS(B7=1,0,B7=2,0,B7=3,0,B7=4,1,B7=5,1,B7=6,1,B7=7,0,B7=8,0)</f>
        <v>0</v>
      </c>
      <c r="N7" cm="1">
        <f t="array" ref="N7">_xlfn.IFS(B7=1,3,B7=2,3,B7=3,0,B7=4,0,B7=5,0,B7=6,0,B7=7,0,B7=8,0)</f>
        <v>3</v>
      </c>
      <c r="O7" cm="1">
        <f t="array" ref="O7">_xlfn.IFS(B7=1,0,B7=2,0,B7=3,0,B7=4,0,B7=5,0,B7=6,0,B7=7,0,B7=8,0)</f>
        <v>0</v>
      </c>
      <c r="P7" s="45" cm="1">
        <f t="array" ref="P7">_xlfn.IFS(B7=1,0,B7=2,0,B7=3,0,B7=4,0,B7=5,0,B7=6,0,B7=7,0,B7=8,0)</f>
        <v>0</v>
      </c>
    </row>
    <row r="8" spans="1:19">
      <c r="A8" s="65" t="str">
        <f>'Questions and Assessment'!B8</f>
        <v>What specific training topic(s) do you think would be crucial for your or your team to adopt DPP effectively?</v>
      </c>
      <c r="B8" s="66">
        <f>'Questions and Assessment'!E8</f>
        <v>1</v>
      </c>
      <c r="C8" s="71" cm="1">
        <f t="array" ref="C8">_xlfn.IFS(B8=1,0,B8=2,0,B8=3,0,B8=4,0,B8=5,0,B8=6,0,B8=7,0,B8=8,0,B8=9,0,B8=10,3)</f>
        <v>0</v>
      </c>
      <c r="D8" cm="1">
        <f t="array" ref="D8">_xlfn.IFS(B8=1,0,B8=2,0,B8=3,3,B8=4,0,B8=5,0,B8=6,0,B8=7,0,B8=8,1,B8=9,0,B8=10,0)</f>
        <v>0</v>
      </c>
      <c r="E8" cm="1">
        <f t="array" ref="E8">_xlfn.IFS(B8=1,1,B8=2,0,B8=3,0,B8=4,0,B8=5,1,B8=6,1,B8=7,3,B8=8,0,B8=9,0,B8=10,0)</f>
        <v>1</v>
      </c>
      <c r="F8" s="45" cm="1">
        <f t="array" ref="F8">_xlfn.IFS(B8=1,0,B8=2,0,B8=3,0,B8=4,3,B8=5,0,B8=6,0,B8=7,0,B8=8,0,B8=9,3,B8=10,0)</f>
        <v>0</v>
      </c>
      <c r="G8" s="71" cm="1">
        <f t="array" ref="G8">_xlfn.IFS(B8=1,0,B8=2,0,B8=3,2,B8=4,0,B8=5,0,B8=6,0,B8=7,0,B8=8,0,B8=9,0,B8=10,0)</f>
        <v>0</v>
      </c>
      <c r="H8" cm="1">
        <f t="array" ref="H8">_xlfn.IFS(B8=1,2,B8=2,2,B8=3,0,B8=4,0,B8=5,3,B8=6,0,B8=7,0,B8=8,2,B8=9,0,B8=10,1)</f>
        <v>2</v>
      </c>
      <c r="I8" cm="1">
        <f t="array" ref="I8">_xlfn.IFS(B8=1,0,B8=2,0,B8=3,0,B8=4,0,B8=5,0,B8=6,3,B8=7,2,B8=8,0,B8=9,0,B8=10,0)</f>
        <v>0</v>
      </c>
      <c r="J8" s="45" cm="1">
        <f t="array" ref="J8">_xlfn.IFS(B8=1,0,B8=2,0,B8=3,0,B8=4,2,B8=5,0,B8=6,0,B8=7,0,B8=8,0,B8=9,1,B8=10,0)</f>
        <v>0</v>
      </c>
      <c r="K8" s="71" cm="1">
        <f t="array" ref="K8">_xlfn.IFS(B8=1,0,B8=2,0,B8=3,0,B8=4,0,B8=5,0,B8=6,0,B8=7,0,B8=8,0,B8=9,0,B8=10,0)</f>
        <v>0</v>
      </c>
      <c r="L8" cm="1">
        <f t="array" ref="L8">_xlfn.IFS(B8=1,0,B8=2,0,B8=3,0,B8=4,0,B8=5,0,B8=6,0,B8=7,0,B8=8,0,B8=9,0,B8=10,0)</f>
        <v>0</v>
      </c>
      <c r="M8" cm="1">
        <f t="array" ref="M8">_xlfn.IFS(B8=1,0,B8=2,0,B8=3,1,B8=4,0,B8=5,0,B8=6,2,B8=7,1,B8=8,3,B8=9,0,B8=10,2)</f>
        <v>0</v>
      </c>
      <c r="N8" cm="1">
        <f t="array" ref="N8">_xlfn.IFS(B8=1,3,B8=2,3,B8=3,0,B8=4,0,B8=5,0,B8=6,0,B8=7,0,B8=8,0,B8=9,2,B8=10,0)</f>
        <v>3</v>
      </c>
      <c r="O8" cm="1">
        <f t="array" ref="O8">_xlfn.IFS(B8=1,0,B8=2,0,B8=3,0,B8=4,0,B8=5,0,B8=6,0,B8=7,0,B8=8,0,B8=9,0,B8=10,0)</f>
        <v>0</v>
      </c>
      <c r="P8" s="45" cm="1">
        <f t="array" ref="P8">_xlfn.IFS(B8=1,0,B8=2,0,B8=3,0,B8=4,0,B8=5,2,B8=6,0,B8=7,0,B8=8,0,B8=9,0,B8=10,0)</f>
        <v>0</v>
      </c>
    </row>
    <row r="9" spans="1:19">
      <c r="A9" s="65" t="str">
        <f>'Questions and Assessment'!B9</f>
        <v>What would be your preferred training format for DPP?</v>
      </c>
      <c r="B9" s="66">
        <f>'Questions and Assessment'!E9</f>
        <v>4</v>
      </c>
      <c r="C9" s="175">
        <v>0</v>
      </c>
      <c r="D9" s="78" cm="1">
        <f t="array" ref="D9">_xlfn.IFS(B9=1,0,B9=2,0,B9=3,0,B9=4,0,B9=5,0,B9=6,0,B9=7,0,B9=8,0,B9=9,0,B9=10,0)</f>
        <v>0</v>
      </c>
      <c r="E9" s="78" cm="1">
        <f t="array" ref="E9">_xlfn.IFS(B9=1,0,B9=2,0,B9=3,0,B9=4,0,B9=5,0,B9=6,0,B9=7,0,B9=8,0,B9=9,0,B9=10,0)</f>
        <v>0</v>
      </c>
      <c r="F9" s="176" cm="1">
        <f t="array" ref="F9">_xlfn.IFS(B9=1,0,B9=2,0,B9=3,0,B9=4,0,B9=5,0,B9=6,0,B9=7,0,B9=8,0,B9=9,0,B9=10,0)</f>
        <v>0</v>
      </c>
      <c r="G9" s="175">
        <v>0</v>
      </c>
      <c r="H9" s="78" cm="1">
        <f t="array" ref="H9">_xlfn.IFS(B9=1,0,B9=2,0,B9=3,0,B9=4,0,B9=5,0,B9=6,0,B9=7,0,B9=8,0,B9=9,0,B9=10,0)</f>
        <v>0</v>
      </c>
      <c r="I9" s="78" cm="1">
        <f t="array" ref="I9">_xlfn.IFS(B9=1,0,B9=2,0,B9=3,0,B9=4,0,B9=5,0,B9=6,0,B9=7,0,B9=8,0,B9=9,0,B9=10,0)</f>
        <v>0</v>
      </c>
      <c r="J9" s="176" cm="1">
        <f t="array" ref="J9">_xlfn.IFS(B9=1,0,B9=2,0,B9=3,0,B9=4,0,B9=5,0,B9=6,0,B9=7,0,B9=8,0,B9=9,0,B9=10,0)</f>
        <v>0</v>
      </c>
      <c r="K9" s="175">
        <v>0</v>
      </c>
      <c r="L9" s="78" cm="1">
        <f t="array" ref="L9">_xlfn.IFS(B9=1,0,B9=2,0,B9=3,0,B9=4,0,B9=5,0,B9=6,0,B9=7,0,B9=8,0,B9=9,0,B9=10,0)</f>
        <v>0</v>
      </c>
      <c r="M9" s="78" cm="1">
        <f t="array" ref="M9">_xlfn.IFS(B9=1,0,B9=2,0,B9=3,0,B9=4,0,B9=5,0,B9=6,0,B9=7,0,B9=8,0,B9=9,0,B9=10,0)</f>
        <v>0</v>
      </c>
      <c r="N9" s="78" cm="1">
        <f t="array" ref="N9">_xlfn.IFS(B9=1,0,B9=2,0,B9=3,0,B9=4,0,B9=5,0,B9=6,0,B9=7,0,B9=8,0,B9=9,0,B9=10,0)</f>
        <v>0</v>
      </c>
      <c r="O9" s="78" cm="1">
        <f t="array" ref="O9">_xlfn.IFS(B9=1,0,B9=2,0,B9=3,0,B9=4,0,B9=5,0,B9=6,0,B9=7,0,B9=8,0,B9=9,0,B9=10,0)</f>
        <v>0</v>
      </c>
      <c r="P9" s="176" cm="1">
        <f t="array" ref="P9">_xlfn.IFS(B9=1,0,B9=2,0,B9=3,0,B9=4,0,B9=5,0,B9=6,0,B9=7,0,B9=8,0,B9=9,0,B9=10,0)</f>
        <v>0</v>
      </c>
    </row>
    <row r="10" spans="1:19" ht="17.100000000000001" thickBot="1">
      <c r="A10" s="67" t="str">
        <f>'Questions and Assessment'!B10</f>
        <v>In terms of the future of DPPs, what do you expect?</v>
      </c>
      <c r="B10" s="68">
        <f>'Questions and Assessment'!E10</f>
        <v>2</v>
      </c>
      <c r="C10" s="72" cm="1">
        <f t="array" ref="C10">_xlfn.IFS(B10=1,3,B10=2,0,B10=3,0,B10=4,0,B10=5,3,B10=6,0,B10=7,0,B10=8,0)</f>
        <v>0</v>
      </c>
      <c r="D10" s="73" cm="1">
        <f t="array" ref="D10">_xlfn.IFS(B10=1,0,B10=2,3,B10=3,1,B10=4,2,B10=5,0,B10=6,0,B10=7,0,B10=8,0)</f>
        <v>3</v>
      </c>
      <c r="E10" s="73" cm="1">
        <f t="array" ref="E10">_xlfn.IFS(B10=1,0,B10=2,0,B10=3,0,B10=4,0,B10=5,0,B10=6,0,B10=7,0,B10=8,0)</f>
        <v>0</v>
      </c>
      <c r="F10" s="46" cm="1">
        <f t="array" ref="F10">_xlfn.IFS(B10=1,0,B10=2,0,B10=3,0,B10=4,0,B10=5,0,B10=6,0,B10=7,0,B10=8,0)</f>
        <v>0</v>
      </c>
      <c r="G10" s="72" cm="1">
        <f t="array" ref="G10">_xlfn.IFS(B10=1,0,B10=2,0,B10=3,0,B10=4,0,B10=5,0,B10=6,0,B10=7,0,B10=8,0)</f>
        <v>0</v>
      </c>
      <c r="H10" s="73" cm="1">
        <f t="array" ref="H10">_xlfn.IFS(B10=1,0,B10=2,0,B10=3,0,B10=4,0,B10=5,0,B10=6,0,B10=7,0,B10=8,0)</f>
        <v>0</v>
      </c>
      <c r="I10" s="73" cm="1">
        <f t="array" ref="I10">_xlfn.IFS(B10=1,2,B10=2,2,B10=3,3,B10=4,3,B10=5,2,B10=6,0,B10=7,0,B10=8,0)</f>
        <v>2</v>
      </c>
      <c r="J10" s="46" cm="1">
        <f t="array" ref="J10">_xlfn.IFS(B10=1,0,B10=2,0,B10=3,0,B10=4,0,B10=5,0,B10=6,0,B10=7,0,B10=8,0)</f>
        <v>0</v>
      </c>
      <c r="K10" s="72" cm="1">
        <f t="array" ref="K10">_xlfn.IFS(B10=1,0,B10=2,0,B10=3,0,B10=4,0,B10=5,0,B10=6,0,B10=7,0,B10=8,0)</f>
        <v>0</v>
      </c>
      <c r="L10" s="73" cm="1">
        <f t="array" ref="L10">_xlfn.IFS(B10=1,0,B10=2,0,B10=3,0,B10=4,0,B10=5,0,B10=6,0,B10=7,0,B10=8,0)</f>
        <v>0</v>
      </c>
      <c r="M10" s="73" cm="1">
        <f t="array" ref="M10">_xlfn.IFS(B10=1,1,B10=2,1,B10=3,2,B10=4,1,B10=5,1,B10=6,0,B10=7,0,B10=8,0)</f>
        <v>1</v>
      </c>
      <c r="N10" s="73" cm="1">
        <f t="array" ref="N10">_xlfn.IFS(B10=1,0,B10=2,0,B10=3,0,B10=4,0,B10=5,0,B10=6,0,B10=7,0,B10=8,0)</f>
        <v>0</v>
      </c>
      <c r="O10" s="73" cm="1">
        <f t="array" ref="O10">_xlfn.IFS(B10=1,0,B10=2,0,B10=3,0,B10=4,0,B10=5,0,B10=6,0,B10=7,0,B10=8,0)</f>
        <v>0</v>
      </c>
      <c r="P10" s="46" cm="1">
        <f t="array" ref="P10">_xlfn.IFS(B10=1,0,B10=2,0,B10=3,0,B10=4,0,B10=5,0,B10=6,0,B10=7,0,B10=8,0)</f>
        <v>0</v>
      </c>
    </row>
    <row r="11" spans="1:19" ht="17.100000000000001" thickBot="1">
      <c r="A11" s="48"/>
      <c r="B11" s="75" t="s">
        <v>177</v>
      </c>
      <c r="C11" s="48">
        <f>SUM(C2:C10)</f>
        <v>4</v>
      </c>
      <c r="D11" s="48">
        <f t="shared" ref="D11:P11" si="0">SUM(D2:D10)</f>
        <v>7</v>
      </c>
      <c r="E11" s="48">
        <f t="shared" si="0"/>
        <v>2</v>
      </c>
      <c r="F11" s="48">
        <f t="shared" si="0"/>
        <v>1</v>
      </c>
      <c r="G11" s="48">
        <f t="shared" si="0"/>
        <v>0</v>
      </c>
      <c r="H11" s="48">
        <f t="shared" si="0"/>
        <v>5</v>
      </c>
      <c r="I11" s="48">
        <f t="shared" si="0"/>
        <v>8</v>
      </c>
      <c r="J11" s="48">
        <f t="shared" si="0"/>
        <v>0</v>
      </c>
      <c r="K11" s="48">
        <f t="shared" si="0"/>
        <v>0</v>
      </c>
      <c r="L11" s="48">
        <f t="shared" si="0"/>
        <v>0</v>
      </c>
      <c r="M11" s="48">
        <f t="shared" si="0"/>
        <v>12</v>
      </c>
      <c r="N11" s="48">
        <f t="shared" si="0"/>
        <v>6</v>
      </c>
      <c r="O11" s="48">
        <f t="shared" si="0"/>
        <v>0</v>
      </c>
      <c r="P11" s="74">
        <f t="shared" si="0"/>
        <v>0</v>
      </c>
    </row>
    <row r="12" spans="1:19" ht="17.100000000000001" thickBot="1">
      <c r="B12" s="76" t="s">
        <v>178</v>
      </c>
      <c r="C12" s="244">
        <f>SUM(C11:F11)</f>
        <v>14</v>
      </c>
      <c r="D12" s="245"/>
      <c r="E12" s="245"/>
      <c r="F12" s="246"/>
      <c r="G12" s="244">
        <f>SUM(G11:J11)</f>
        <v>13</v>
      </c>
      <c r="H12" s="245"/>
      <c r="I12" s="245"/>
      <c r="J12" s="246"/>
      <c r="K12" s="244">
        <f>SUM(K11:P11)</f>
        <v>18</v>
      </c>
      <c r="L12" s="245"/>
      <c r="M12" s="245"/>
      <c r="N12" s="245"/>
      <c r="O12" s="245"/>
      <c r="P12" s="246"/>
    </row>
    <row r="13" spans="1:19">
      <c r="B13" s="76"/>
    </row>
    <row r="14" spans="1:19">
      <c r="B14" s="76" t="s">
        <v>179</v>
      </c>
      <c r="C14">
        <f>IF(C12=LARGE(C12:P12,1),1,0)</f>
        <v>0</v>
      </c>
      <c r="D14">
        <f>IF(G12=LARGE(C12:P12,1),2,0)</f>
        <v>0</v>
      </c>
      <c r="E14">
        <f>IF(K12=LARGE(C12:P12,1),3,0)</f>
        <v>3</v>
      </c>
    </row>
    <row r="15" spans="1:19">
      <c r="B15" s="76" t="s">
        <v>180</v>
      </c>
      <c r="C15" s="6">
        <f>LARGE(C14:E14,1)</f>
        <v>3</v>
      </c>
      <c r="G15" s="76" t="s">
        <v>181</v>
      </c>
      <c r="H15" s="6" t="str" cm="1">
        <f t="array" ref="H15">_xlfn.IFS(C15=1,C20,C15=2,C21,C15=3,C22)</f>
        <v xml:space="preserve">Assessing the Current State of Supply Chain, Production and Sustainability </v>
      </c>
    </row>
    <row r="16" spans="1:19">
      <c r="B16" s="76"/>
    </row>
    <row r="17" spans="2:10">
      <c r="B17" s="76" t="s">
        <v>182</v>
      </c>
      <c r="C17">
        <f>IF(C12=LARGE(C12:P12,2),1,0)</f>
        <v>1</v>
      </c>
      <c r="D17">
        <f>IF(G12=LARGE(C12:P12,2),2,0)</f>
        <v>0</v>
      </c>
      <c r="E17">
        <f>IF(K12=LARGE(C12:P12,2),3,0)</f>
        <v>0</v>
      </c>
    </row>
    <row r="18" spans="2:10">
      <c r="B18" s="76" t="s">
        <v>183</v>
      </c>
      <c r="C18" s="6">
        <f>LARGE(C17:E17,1)</f>
        <v>1</v>
      </c>
      <c r="G18" s="76" t="s">
        <v>181</v>
      </c>
      <c r="H18" s="6" t="str" cm="1">
        <f t="array" ref="H18">_xlfn.IFS(C18=1,C20,C18=2,C21,C18=3,C22)</f>
        <v xml:space="preserve">Regulatory Requirements and standards </v>
      </c>
    </row>
    <row r="20" spans="2:10">
      <c r="B20" s="76" t="s">
        <v>184</v>
      </c>
      <c r="C20" t="str">
        <f>INDEX($C$1:$F$1, MATCH(MAX(C11:F11), C11:F11, 0))</f>
        <v xml:space="preserve">Regulatory Requirements and standards </v>
      </c>
    </row>
    <row r="21" spans="2:10">
      <c r="B21" s="76" t="s">
        <v>185</v>
      </c>
      <c r="C21" t="str">
        <f>INDEX($G$1:$J$1, MATCH(MAX(G11:J11), G11:J11, 0))</f>
        <v xml:space="preserve">Collaboration and Stakeholder Engagement </v>
      </c>
    </row>
    <row r="22" spans="2:10">
      <c r="B22" s="76" t="s">
        <v>186</v>
      </c>
      <c r="C22" t="str">
        <f>INDEX($K$1:$P$1, MATCH(MAX(K11:P11), K11:P11, 0))</f>
        <v xml:space="preserve">Assessing the Current State of Supply Chain, Production and Sustainability </v>
      </c>
    </row>
    <row r="24" spans="2:10">
      <c r="B24" s="76" t="s">
        <v>187</v>
      </c>
      <c r="C24" t="str" cm="1">
        <f t="array" ref="C24">_xlfn.IFS(B3=1,Options!C2,B3=2,Options!C3,B3=3,Options!C4,B3=4,Options!C5,B3=5,Options!C6,B3=6,Options!C7)</f>
        <v>Manufacturing/Operational</v>
      </c>
    </row>
    <row r="25" spans="2:10" ht="15.95" customHeight="1">
      <c r="B25" s="76" t="s">
        <v>188</v>
      </c>
      <c r="C25" s="247" t="str" cm="1">
        <f t="array" ref="C25">_xlfn.IFS(B3=1,Outputs!C5,B3=2,Outputs!D5,B3=3,Outputs!E5,B3=4,Outputs!F5,B3=5,Outputs!G5,B3=6,Outputs!H5)</f>
        <v>People who are forcused on the manufacturing or operational aspects of products usually are involved with the direct implementation of the Battery- or other Product Passports</v>
      </c>
      <c r="D25" s="247"/>
      <c r="E25" s="247"/>
      <c r="F25" s="247"/>
      <c r="G25" s="247"/>
      <c r="H25" s="247"/>
      <c r="I25" s="247"/>
      <c r="J25" s="247"/>
    </row>
    <row r="26" spans="2:10">
      <c r="C26" s="247"/>
      <c r="D26" s="247"/>
      <c r="E26" s="247"/>
      <c r="F26" s="247"/>
      <c r="G26" s="247"/>
      <c r="H26" s="247"/>
      <c r="I26" s="247"/>
      <c r="J26" s="247"/>
    </row>
    <row r="27" spans="2:10">
      <c r="C27" s="247"/>
      <c r="D27" s="247"/>
      <c r="E27" s="247"/>
      <c r="F27" s="247"/>
      <c r="G27" s="247"/>
      <c r="H27" s="247"/>
      <c r="I27" s="247"/>
      <c r="J27" s="247"/>
    </row>
  </sheetData>
  <sheetProtection sheet="1" objects="1" scenarios="1" selectLockedCells="1" selectUnlockedCells="1"/>
  <mergeCells count="4">
    <mergeCell ref="C12:F12"/>
    <mergeCell ref="G12:J12"/>
    <mergeCell ref="C25:J27"/>
    <mergeCell ref="K12:P12"/>
  </mergeCells>
  <conditionalFormatting sqref="C12:K12">
    <cfRule type="colorScale" priority="6">
      <colorScale>
        <cfvo type="min"/>
        <cfvo type="max"/>
        <color rgb="FFFFEF9C"/>
        <color rgb="FF63BE7B"/>
      </colorScale>
    </cfRule>
  </conditionalFormatting>
  <conditionalFormatting sqref="C2:P10">
    <cfRule type="cellIs" dxfId="2" priority="2" operator="equal">
      <formula>3</formula>
    </cfRule>
    <cfRule type="cellIs" dxfId="1" priority="3" operator="equal">
      <formula>2</formula>
    </cfRule>
    <cfRule type="cellIs" dxfId="0" priority="4" operator="equal">
      <formula>1</formula>
    </cfRule>
    <cfRule type="cellIs" priority="5" operator="equal">
      <formula>1</formula>
    </cfRule>
  </conditionalFormatting>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3210d6f-aca6-44fc-a756-26e3c0bd9877">
      <Terms xmlns="http://schemas.microsoft.com/office/infopath/2007/PartnerControls"/>
    </lcf76f155ced4ddcb4097134ff3c332f>
    <TaxCatchAll xmlns="335c7e69-02cd-4555-bef8-3abdcde1555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2EF362F2A093542BCD3A3BD4E359FF6" ma:contentTypeVersion="15" ma:contentTypeDescription="Opret et nyt dokument." ma:contentTypeScope="" ma:versionID="42b3d52c2d99c4a60d17198ae30dbcd2">
  <xsd:schema xmlns:xsd="http://www.w3.org/2001/XMLSchema" xmlns:xs="http://www.w3.org/2001/XMLSchema" xmlns:p="http://schemas.microsoft.com/office/2006/metadata/properties" xmlns:ns2="a3210d6f-aca6-44fc-a756-26e3c0bd9877" xmlns:ns3="335c7e69-02cd-4555-bef8-3abdcde15554" targetNamespace="http://schemas.microsoft.com/office/2006/metadata/properties" ma:root="true" ma:fieldsID="dbf83b8b5d8817d361b7673c98987ee8" ns2:_="" ns3:_="">
    <xsd:import namespace="a3210d6f-aca6-44fc-a756-26e3c0bd9877"/>
    <xsd:import namespace="335c7e69-02cd-4555-bef8-3abdcde1555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210d6f-aca6-44fc-a756-26e3c0bd98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illedmærker" ma:readOnly="false" ma:fieldId="{5cf76f15-5ced-4ddc-b409-7134ff3c332f}" ma:taxonomyMulti="true" ma:sspId="8d9072c4-d3ae-45a1-b1ab-955906ed74b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5c7e69-02cd-4555-bef8-3abdcde15554" elementFormDefault="qualified">
    <xsd:import namespace="http://schemas.microsoft.com/office/2006/documentManagement/types"/>
    <xsd:import namespace="http://schemas.microsoft.com/office/infopath/2007/PartnerControls"/>
    <xsd:element name="SharedWithUsers" ma:index="11"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lt med detaljer" ma:internalName="SharedWithDetails" ma:readOnly="true">
      <xsd:simpleType>
        <xsd:restriction base="dms:Note">
          <xsd:maxLength value="255"/>
        </xsd:restriction>
      </xsd:simpleType>
    </xsd:element>
    <xsd:element name="TaxCatchAll" ma:index="15" nillable="true" ma:displayName="Taxonomy Catch All Column" ma:hidden="true" ma:list="{1bf7e662-cc10-44e0-9b1b-31acc19b8bfb}" ma:internalName="TaxCatchAll" ma:showField="CatchAllData" ma:web="335c7e69-02cd-4555-bef8-3abdcde155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D5C037-43F6-4421-A0BC-3980F645EE99}"/>
</file>

<file path=customXml/itemProps2.xml><?xml version="1.0" encoding="utf-8"?>
<ds:datastoreItem xmlns:ds="http://schemas.openxmlformats.org/officeDocument/2006/customXml" ds:itemID="{D8181098-BD6B-4979-8F4B-D36F2C59DD51}"/>
</file>

<file path=customXml/itemProps3.xml><?xml version="1.0" encoding="utf-8"?>
<ds:datastoreItem xmlns:ds="http://schemas.openxmlformats.org/officeDocument/2006/customXml" ds:itemID="{AC98C52C-E4FE-4EAF-AAB6-DDE829458A6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Volker Krümpel</dc:creator>
  <cp:keywords/>
  <dc:description/>
  <cp:lastModifiedBy>Samuel Bang</cp:lastModifiedBy>
  <cp:revision/>
  <dcterms:created xsi:type="dcterms:W3CDTF">2024-09-18T09:20:12Z</dcterms:created>
  <dcterms:modified xsi:type="dcterms:W3CDTF">2026-02-10T13:50:43Z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0x01010062EF362F2A093542BCD3A3BD4E359FF6</vt:lpwstr>
  </property>
  <property fmtid="{D5CDD505-2E9C-101B-9397-08002B2CF9AE}" pid="3" name="MediaServiceImageTags">
    <vt:lpwstr/>
  </property>
</Properties>
</file>